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codeName="{DD97A8EA-9A9A-E61F-A557-7D5A7D7259CE}"/>
  <workbookPr codeName="ThisWorkbook"/>
  <mc:AlternateContent xmlns:mc="http://schemas.openxmlformats.org/markup-compatibility/2006">
    <mc:Choice Requires="x15">
      <x15ac:absPath xmlns:x15ac="http://schemas.microsoft.com/office/spreadsheetml/2010/11/ac" url="C:\INP\AttendanceSheets\"/>
    </mc:Choice>
  </mc:AlternateContent>
  <xr:revisionPtr revIDLastSave="0" documentId="13_ncr:1_{C5FB4637-5F35-4A8E-B7AE-D4E2EDC75A45}" xr6:coauthVersionLast="47" xr6:coauthVersionMax="47" xr10:uidLastSave="{00000000-0000-0000-0000-000000000000}"/>
  <bookViews>
    <workbookView xWindow="-110" yWindow="-110" windowWidth="19420" windowHeight="11500" xr2:uid="{00000000-000D-0000-FFFF-FFFF00000000}"/>
  </bookViews>
  <sheets>
    <sheet name="AttendanceSheet" sheetId="1" r:id="rId1"/>
    <sheet name="Sheet2" sheetId="2" state="hidden" r:id="rId2"/>
    <sheet name="Instructions To Students" sheetId="7" r:id="rId3"/>
    <sheet name="Instructions To Supervisors" sheetId="8" r:id="rId4"/>
    <sheet name="At End of Internship" sheetId="3" r:id="rId5"/>
    <sheet name="ApprovalEmail(ForSupervisor)" sheetId="5" r:id="rId6"/>
    <sheet name="SampleBankScreenshots" sheetId="6" r:id="rId7"/>
  </sheets>
  <functionGroups builtInGroupCount="19"/>
  <definedNames>
    <definedName name="_xlnm._FilterDatabase" localSheetId="5" hidden="1">'ApprovalEmail(ForSupervisor)'!$B$21:$J$21</definedName>
    <definedName name="_xlnm.Print_Area" localSheetId="4">'At End of Internship'!$A$1:$J$30</definedName>
    <definedName name="_xlnm.Print_Area" localSheetId="0">AttendanceSheet!$B$1:$K$63</definedName>
    <definedName name="URL">'ApprovalEmail(ForSupervisor)'!$G$10</definedName>
    <definedName name="URLBar">'ApprovalEmail(ForSupervisor)'!$G$10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5" l="1"/>
  <c r="B22" i="5"/>
  <c r="H9" i="5"/>
  <c r="B12" i="1" l="1"/>
  <c r="M12" i="1" s="1"/>
  <c r="K53" i="1" l="1"/>
  <c r="E43" i="1"/>
  <c r="D43" i="1"/>
  <c r="B13" i="1"/>
  <c r="M13" i="1" s="1"/>
  <c r="F46" i="1"/>
  <c r="K49" i="1" l="1"/>
  <c r="G50" i="1" s="1"/>
  <c r="G49" i="1"/>
  <c r="K45" i="1" l="1"/>
  <c r="F8" i="3" l="1"/>
  <c r="I8" i="3"/>
  <c r="B57" i="1"/>
  <c r="G48" i="3"/>
  <c r="G24" i="3" l="1"/>
  <c r="F10" i="3" l="1"/>
  <c r="C10" i="3"/>
  <c r="C9" i="3"/>
  <c r="C8" i="3"/>
  <c r="C7" i="3"/>
  <c r="G14" i="3" l="1"/>
  <c r="F13" i="1"/>
  <c r="L13" i="1" s="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12" i="1"/>
  <c r="L12" i="1" s="1"/>
  <c r="F55" i="1" l="1"/>
  <c r="G13" i="3" l="1"/>
  <c r="G54" i="3"/>
  <c r="G56" i="3" s="1"/>
  <c r="G15" i="3"/>
  <c r="G18" i="3" l="1"/>
  <c r="G26" i="3" s="1"/>
  <c r="H12" i="2" l="1"/>
  <c r="H11" i="2"/>
  <c r="C12" i="1" l="1"/>
  <c r="B14" i="1" l="1"/>
  <c r="M14" i="1" s="1"/>
  <c r="C13" i="1"/>
  <c r="L14" i="1" l="1"/>
  <c r="B15" i="1"/>
  <c r="M15" i="1" s="1"/>
  <c r="C14" i="1"/>
  <c r="L15" i="1" l="1"/>
  <c r="B16" i="1"/>
  <c r="M16" i="1" s="1"/>
  <c r="C15" i="1"/>
  <c r="L16" i="1" l="1"/>
  <c r="B17" i="1"/>
  <c r="M17" i="1" s="1"/>
  <c r="C16" i="1"/>
  <c r="L17" i="1" l="1"/>
  <c r="B18" i="1"/>
  <c r="M18" i="1" s="1"/>
  <c r="C17" i="1"/>
  <c r="L18" i="1" l="1"/>
  <c r="B19" i="1"/>
  <c r="M19" i="1" s="1"/>
  <c r="C18" i="1"/>
  <c r="L19" i="1" l="1"/>
  <c r="B20" i="1"/>
  <c r="M20" i="1" s="1"/>
  <c r="C19" i="1"/>
  <c r="L20" i="1" l="1"/>
  <c r="B21" i="1"/>
  <c r="M21" i="1" s="1"/>
  <c r="C20" i="1"/>
  <c r="L21" i="1" l="1"/>
  <c r="B22" i="1"/>
  <c r="M22" i="1" s="1"/>
  <c r="C21" i="1"/>
  <c r="L22" i="1" l="1"/>
  <c r="B23" i="1"/>
  <c r="M23" i="1" s="1"/>
  <c r="C22" i="1"/>
  <c r="L23" i="1" l="1"/>
  <c r="B24" i="1"/>
  <c r="M24" i="1" s="1"/>
  <c r="C23" i="1"/>
  <c r="L24" i="1" l="1"/>
  <c r="B25" i="1"/>
  <c r="M25" i="1" s="1"/>
  <c r="C24" i="1"/>
  <c r="L25" i="1" l="1"/>
  <c r="B26" i="1"/>
  <c r="M26" i="1" s="1"/>
  <c r="C25" i="1"/>
  <c r="L26" i="1" l="1"/>
  <c r="B27" i="1"/>
  <c r="M27" i="1" s="1"/>
  <c r="C26" i="1"/>
  <c r="L27" i="1" l="1"/>
  <c r="B28" i="1"/>
  <c r="M28" i="1" s="1"/>
  <c r="C27" i="1"/>
  <c r="L28" i="1" l="1"/>
  <c r="B29" i="1"/>
  <c r="M29" i="1" s="1"/>
  <c r="C28" i="1"/>
  <c r="L29" i="1" l="1"/>
  <c r="B30" i="1"/>
  <c r="M30" i="1" s="1"/>
  <c r="C29" i="1"/>
  <c r="L30" i="1" l="1"/>
  <c r="B31" i="1"/>
  <c r="M31" i="1" s="1"/>
  <c r="C30" i="1"/>
  <c r="L31" i="1" l="1"/>
  <c r="B32" i="1"/>
  <c r="M32" i="1" s="1"/>
  <c r="C31" i="1"/>
  <c r="L32" i="1" l="1"/>
  <c r="B33" i="1"/>
  <c r="M33" i="1" s="1"/>
  <c r="C32" i="1"/>
  <c r="L33" i="1" l="1"/>
  <c r="B34" i="1"/>
  <c r="M34" i="1" s="1"/>
  <c r="C33" i="1"/>
  <c r="L34" i="1" l="1"/>
  <c r="B35" i="1"/>
  <c r="M35" i="1" s="1"/>
  <c r="C34" i="1"/>
  <c r="L35" i="1" l="1"/>
  <c r="B36" i="1"/>
  <c r="M36" i="1" s="1"/>
  <c r="C35" i="1"/>
  <c r="L36" i="1" l="1"/>
  <c r="B37" i="1"/>
  <c r="M37" i="1" s="1"/>
  <c r="C36" i="1"/>
  <c r="L37" i="1" l="1"/>
  <c r="B38" i="1"/>
  <c r="M38" i="1" s="1"/>
  <c r="C37" i="1"/>
  <c r="L38" i="1" l="1"/>
  <c r="B39" i="1"/>
  <c r="M39" i="1" s="1"/>
  <c r="C38" i="1"/>
  <c r="L39" i="1" l="1"/>
  <c r="B40" i="1"/>
  <c r="M40" i="1" s="1"/>
  <c r="C39" i="1"/>
  <c r="L40" i="1" l="1"/>
  <c r="B41" i="1"/>
  <c r="M41" i="1" s="1"/>
  <c r="C40" i="1"/>
  <c r="L41" i="1" l="1"/>
  <c r="B42" i="1"/>
  <c r="M42" i="1" s="1"/>
  <c r="C41" i="1"/>
  <c r="L42" i="1" l="1"/>
  <c r="F45" i="1" s="1"/>
  <c r="C42" i="1"/>
  <c r="F53" i="1"/>
  <c r="G46" i="1" l="1"/>
  <c r="H55" i="1"/>
  <c r="H22"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Neo Hui Kun</author>
    <author>ANNIE WONG</author>
  </authors>
  <commentList>
    <comment ref="G6" authorId="0" shapeId="0" xr:uid="{00000000-0006-0000-0000-000001000000}">
      <text>
        <r>
          <rPr>
            <sz val="9"/>
            <color indexed="81"/>
            <rFont val="Tahoma"/>
            <family val="2"/>
          </rPr>
          <t>Please select course from dropdown list.</t>
        </r>
      </text>
    </comment>
    <comment ref="K6" authorId="0" shapeId="0" xr:uid="{00000000-0006-0000-0000-000002000000}">
      <text>
        <r>
          <rPr>
            <sz val="9"/>
            <color indexed="81"/>
            <rFont val="Tahoma"/>
            <family val="2"/>
          </rPr>
          <t>Please select year of study from dropdown list.</t>
        </r>
      </text>
    </comment>
    <comment ref="C8" authorId="0" shapeId="0" xr:uid="{00000000-0006-0000-0000-000003000000}">
      <text>
        <r>
          <rPr>
            <sz val="9"/>
            <color indexed="81"/>
            <rFont val="Tahoma"/>
            <family val="2"/>
          </rPr>
          <t>Please select month from the dropdown list.</t>
        </r>
      </text>
    </comment>
    <comment ref="E8" authorId="0" shapeId="0" xr:uid="{00000000-0006-0000-0000-000004000000}">
      <text>
        <r>
          <rPr>
            <sz val="9"/>
            <color indexed="81"/>
            <rFont val="Tahoma"/>
            <family val="2"/>
          </rPr>
          <t>Please select year from the dropdown list.</t>
        </r>
      </text>
    </comment>
    <comment ref="C9" authorId="0" shapeId="0" xr:uid="{C86FC479-F098-41D3-A003-05FE74233CB7}">
      <text>
        <r>
          <rPr>
            <sz val="9"/>
            <color indexed="81"/>
            <rFont val="Tahoma"/>
            <family val="2"/>
          </rPr>
          <t>Please enter the internship start date in the format DD/MM/YYYY.</t>
        </r>
      </text>
    </comment>
    <comment ref="F9" authorId="0" shapeId="0" xr:uid="{00000000-0006-0000-0000-000006000000}">
      <text>
        <r>
          <rPr>
            <sz val="9"/>
            <color indexed="81"/>
            <rFont val="Tahoma"/>
            <family val="2"/>
          </rPr>
          <t>Please enter the internship end date in the format DD/MM/YYYY.</t>
        </r>
      </text>
    </comment>
    <comment ref="B11" authorId="0" shapeId="0" xr:uid="{00000000-0006-0000-0000-000007000000}">
      <text>
        <r>
          <rPr>
            <sz val="9"/>
            <color indexed="81"/>
            <rFont val="Tahoma"/>
            <family val="2"/>
          </rPr>
          <t>Date is auto filled in based on the Month and Year selected above.</t>
        </r>
      </text>
    </comment>
    <comment ref="C11" authorId="0" shapeId="0" xr:uid="{00000000-0006-0000-0000-000008000000}">
      <text>
        <r>
          <rPr>
            <sz val="9"/>
            <color indexed="81"/>
            <rFont val="Tahoma"/>
            <family val="2"/>
          </rPr>
          <t>Day of the week is auto filled in based on the Month and Year selected above.</t>
        </r>
      </text>
    </comment>
    <comment ref="D11" authorId="0" shapeId="0" xr:uid="{00000000-0006-0000-0000-000009000000}">
      <text>
        <r>
          <rPr>
            <sz val="9"/>
            <color indexed="81"/>
            <rFont val="Tahoma"/>
            <family val="2"/>
          </rPr>
          <t xml:space="preserve">Please enter your time of arrival in 24-hour notation format H:MM
</t>
        </r>
      </text>
    </comment>
    <comment ref="E11" authorId="0" shapeId="0" xr:uid="{00000000-0006-0000-0000-00000A000000}">
      <text>
        <r>
          <rPr>
            <sz val="9"/>
            <color indexed="81"/>
            <rFont val="Tahoma"/>
            <family val="2"/>
          </rPr>
          <t xml:space="preserve">Please enter your time of departure in 24-hour notation format H:MM
</t>
        </r>
      </text>
    </comment>
    <comment ref="F11" authorId="0" shapeId="0" xr:uid="{00000000-0006-0000-0000-00000B000000}">
      <text>
        <r>
          <rPr>
            <sz val="9"/>
            <color indexed="81"/>
            <rFont val="Tahoma"/>
            <family val="2"/>
          </rPr>
          <t>No. of Hours worked is auto calculated for you based on Start Time and End Time, it will also minus 1 hour away for meal break on a full working day.</t>
        </r>
      </text>
    </comment>
    <comment ref="G11" authorId="0" shapeId="0" xr:uid="{00000000-0006-0000-0000-00000C000000}">
      <text>
        <r>
          <rPr>
            <sz val="9"/>
            <color indexed="81"/>
            <rFont val="Tahoma"/>
            <family val="2"/>
          </rPr>
          <t>Please select the appropriate remarks from the dropdown list. For example, if you have MC, please select "Medical Leave".
Please remove any remarks for leave type if you are working during Company Off or Public Holiday etc.</t>
        </r>
      </text>
    </comment>
    <comment ref="J11" authorId="0" shapeId="0" xr:uid="{00000000-0006-0000-0000-00000D000000}">
      <text>
        <r>
          <rPr>
            <sz val="9"/>
            <color indexed="81"/>
            <rFont val="Tahoma"/>
            <family val="2"/>
          </rPr>
          <t>If you are woking from home, please select from dropdown list "Work From Home". You may also enter any text to inform your Liaison Officer.</t>
        </r>
      </text>
    </comment>
    <comment ref="F49" authorId="0" shapeId="0" xr:uid="{00000000-0006-0000-0000-00000E000000}">
      <text>
        <r>
          <rPr>
            <sz val="9"/>
            <color indexed="81"/>
            <rFont val="Tahoma"/>
            <family val="2"/>
          </rPr>
          <t xml:space="preserve">Please enter the balance of No. of Days of Paid Leave of Absence taken from previous month. 
</t>
        </r>
        <r>
          <rPr>
            <b/>
            <sz val="9"/>
            <color indexed="81"/>
            <rFont val="Tahoma"/>
            <family val="2"/>
          </rPr>
          <t>Initial Original Paid Approved Leave of Absence is 3 days.</t>
        </r>
        <r>
          <rPr>
            <sz val="9"/>
            <color indexed="81"/>
            <rFont val="Tahoma"/>
            <family val="2"/>
          </rPr>
          <t xml:space="preserve">
</t>
        </r>
      </text>
    </comment>
    <comment ref="G50" authorId="0" shapeId="0" xr:uid="{00000000-0006-0000-0000-00000F000000}">
      <text>
        <r>
          <rPr>
            <sz val="9"/>
            <color indexed="81"/>
            <rFont val="Tahoma"/>
            <family val="2"/>
          </rPr>
          <t>Overall Balance of Paid Approved Leave of Absence should not fall below 0.</t>
        </r>
      </text>
    </comment>
    <comment ref="H54" authorId="1" shapeId="0" xr:uid="{00000000-0006-0000-0000-000010000000}">
      <text>
        <r>
          <rPr>
            <sz val="9"/>
            <color indexed="81"/>
            <rFont val="Tahoma"/>
            <family val="2"/>
          </rPr>
          <t>Please enter your Monthly  Allowance as indicated in your Placement Letter or as shown in the SAS Placement Result.</t>
        </r>
      </text>
    </comment>
    <comment ref="H55" authorId="0" shapeId="0" xr:uid="{00000000-0006-0000-0000-000011000000}">
      <text>
        <r>
          <rPr>
            <sz val="9"/>
            <color indexed="81"/>
            <rFont val="Tahoma"/>
            <family val="2"/>
          </rPr>
          <t>Allowance payable is auto calculated if student is doing internship in SP, based on Start Time, End Time and Monthly Allowance.
Include Public Holidays.</t>
        </r>
      </text>
    </comment>
    <comment ref="C59" authorId="0" shapeId="0" xr:uid="{00000000-0006-0000-0000-000012000000}">
      <text>
        <r>
          <rPr>
            <sz val="9"/>
            <color indexed="81"/>
            <rFont val="Tahoma"/>
            <family val="2"/>
          </rPr>
          <t xml:space="preserve">Digital signature is accepted by inserting a picture of your signature
or use the Scribble tool to "draw" your signature.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Neo Hui Kun</author>
  </authors>
  <commentList>
    <comment ref="G12" authorId="0" shapeId="0" xr:uid="{00000000-0006-0000-0100-000001000000}">
      <text>
        <r>
          <rPr>
            <sz val="9"/>
            <color indexed="81"/>
            <rFont val="Tahoma"/>
            <family val="2"/>
          </rPr>
          <t>Please fill in this table at the end of your internship and submit to your LO for checking.</t>
        </r>
      </text>
    </comment>
    <comment ref="G14" authorId="0" shapeId="0" xr:uid="{00000000-0006-0000-0100-000002000000}">
      <text>
        <r>
          <rPr>
            <sz val="9"/>
            <color indexed="81"/>
            <rFont val="Tahoma"/>
            <family val="2"/>
          </rPr>
          <t>Please note that the no. of P.H. and Company Off-days may have overlapping numbers should P.H. fall on weekends.</t>
        </r>
      </text>
    </comment>
    <comment ref="G15" authorId="0" shapeId="0" xr:uid="{00000000-0006-0000-0100-000003000000}">
      <text>
        <r>
          <rPr>
            <sz val="9"/>
            <color indexed="81"/>
            <rFont val="Tahoma"/>
            <family val="2"/>
          </rPr>
          <t xml:space="preserve">Include P.H. should it lie on a Sat or Sun
</t>
        </r>
      </text>
    </comment>
    <comment ref="G18" authorId="0" shapeId="0" xr:uid="{00000000-0006-0000-0100-000004000000}">
      <text>
        <r>
          <rPr>
            <sz val="9"/>
            <color indexed="81"/>
            <rFont val="Tahoma"/>
            <family val="2"/>
          </rPr>
          <t>Total number of days that the student is required to work minus the P.H. and weekends. 
Please note that the no. of P.H. (Cell G10) and Company Off-days (Cell G11) may have overlapping numbers should P.H. fall on weekends.</t>
        </r>
      </text>
    </comment>
    <comment ref="A29" authorId="0" shapeId="0" xr:uid="{00000000-0006-0000-0100-000005000000}">
      <text>
        <r>
          <rPr>
            <sz val="9"/>
            <color indexed="81"/>
            <rFont val="Tahoma"/>
            <family val="2"/>
          </rPr>
          <t>Digital signature is accepted by inserting a picture of your signature
or use the Scribble tool to "draw" your signature.</t>
        </r>
      </text>
    </comment>
    <comment ref="G42" authorId="0" shapeId="0" xr:uid="{00000000-0006-0000-0100-000006000000}">
      <text>
        <r>
          <rPr>
            <sz val="9"/>
            <color indexed="81"/>
            <rFont val="Tahoma"/>
            <family val="2"/>
          </rPr>
          <t>Please fill in this table at the end of your internship and submit to your LO for checking.</t>
        </r>
      </text>
    </comment>
  </commentList>
</comments>
</file>

<file path=xl/sharedStrings.xml><?xml version="1.0" encoding="utf-8"?>
<sst xmlns="http://schemas.openxmlformats.org/spreadsheetml/2006/main" count="482" uniqueCount="305">
  <si>
    <t>Name of  Student:</t>
  </si>
  <si>
    <t>Course:</t>
  </si>
  <si>
    <t>Month:</t>
  </si>
  <si>
    <t>Date</t>
  </si>
  <si>
    <t>No. of Hours</t>
  </si>
  <si>
    <t>Remarks</t>
  </si>
  <si>
    <t>Verified By:</t>
  </si>
  <si>
    <t>MONTH</t>
  </si>
  <si>
    <t>NO. OF DAYS</t>
  </si>
  <si>
    <t>JAN</t>
  </si>
  <si>
    <t>FEB</t>
  </si>
  <si>
    <t>MAR</t>
  </si>
  <si>
    <t>APR</t>
  </si>
  <si>
    <t>MAY</t>
  </si>
  <si>
    <t>JUN</t>
  </si>
  <si>
    <t>JUL</t>
  </si>
  <si>
    <t>AUG</t>
  </si>
  <si>
    <t>SEP</t>
  </si>
  <si>
    <t>OCT</t>
  </si>
  <si>
    <t>NOV</t>
  </si>
  <si>
    <t>DEC</t>
  </si>
  <si>
    <t>DARCH</t>
  </si>
  <si>
    <t>COURSE</t>
  </si>
  <si>
    <t>DEPM</t>
  </si>
  <si>
    <t>Public Holiday</t>
  </si>
  <si>
    <t>DFM</t>
  </si>
  <si>
    <t>DID</t>
  </si>
  <si>
    <t>DLA</t>
  </si>
  <si>
    <t>DAC</t>
  </si>
  <si>
    <t>DBKF</t>
  </si>
  <si>
    <t>DBA</t>
  </si>
  <si>
    <t>DHRMP</t>
  </si>
  <si>
    <t>DAPC</t>
  </si>
  <si>
    <t>DBS</t>
  </si>
  <si>
    <t>DCHE</t>
  </si>
  <si>
    <t>DOPT</t>
  </si>
  <si>
    <t>DPCS</t>
  </si>
  <si>
    <t>DISM</t>
  </si>
  <si>
    <t>DIT</t>
  </si>
  <si>
    <t>DEB</t>
  </si>
  <si>
    <t>DASE</t>
  </si>
  <si>
    <t>DCPE</t>
  </si>
  <si>
    <t>DEEE</t>
  </si>
  <si>
    <t>DARE</t>
  </si>
  <si>
    <t>DME</t>
  </si>
  <si>
    <t>DMRO</t>
  </si>
  <si>
    <t>DMR</t>
  </si>
  <si>
    <t>DMB</t>
  </si>
  <si>
    <t>REMARKS</t>
  </si>
  <si>
    <t>Compassionate Leave</t>
  </si>
  <si>
    <t>YR OF STUDY</t>
  </si>
  <si>
    <t>Year :</t>
  </si>
  <si>
    <t>YEAR</t>
  </si>
  <si>
    <t>ALLOWANCE</t>
  </si>
  <si>
    <t>Day</t>
  </si>
  <si>
    <t xml:space="preserve">Admission No. : </t>
  </si>
  <si>
    <t>Year of Study :</t>
  </si>
  <si>
    <t>Working on Saturday?</t>
  </si>
  <si>
    <t>Yes</t>
  </si>
  <si>
    <t>No</t>
  </si>
  <si>
    <t>National Day</t>
  </si>
  <si>
    <t>Hari Raya Haji</t>
  </si>
  <si>
    <t>Deepavali</t>
  </si>
  <si>
    <t>Christmas Day</t>
  </si>
  <si>
    <t>New Year's Day</t>
  </si>
  <si>
    <t>Chinese New Year</t>
  </si>
  <si>
    <t>Good Friday</t>
  </si>
  <si>
    <t>Labour Day</t>
  </si>
  <si>
    <t>Vesak Day</t>
  </si>
  <si>
    <t>Hari Raya Puasa</t>
  </si>
  <si>
    <t>No. of Workday</t>
  </si>
  <si>
    <t>INSTRUCTIONS TO STUDENTS</t>
  </si>
  <si>
    <t>1)</t>
  </si>
  <si>
    <t>2)</t>
  </si>
  <si>
    <t>3)</t>
  </si>
  <si>
    <t>4)</t>
  </si>
  <si>
    <t>Please Indicate</t>
  </si>
  <si>
    <t>For Official Use</t>
  </si>
  <si>
    <t>I hereby declare that the information given in this document is true and accurate.</t>
  </si>
  <si>
    <t>Signature of Student</t>
  </si>
  <si>
    <t xml:space="preserve">Date: </t>
  </si>
  <si>
    <t>Dept/Designation:</t>
  </si>
  <si>
    <t xml:space="preserve">Note: </t>
  </si>
  <si>
    <t>This Attendance Sheet is valid only if the followng are fulfilled:-</t>
  </si>
  <si>
    <t>To</t>
  </si>
  <si>
    <t>2nd</t>
  </si>
  <si>
    <t>3rd</t>
  </si>
  <si>
    <t>Start Time</t>
  </si>
  <si>
    <t>End Time</t>
  </si>
  <si>
    <t>In the REMARKS column, select the option, where applicable  :-</t>
  </si>
  <si>
    <t>Please help to verify the following:-</t>
  </si>
  <si>
    <t>Student has completed the attendance table accurately for days present and remarks for days absent.</t>
  </si>
  <si>
    <t xml:space="preserve">     Total No. of Days Worked / Total No. of Working Days in Month x Monthly Allowance</t>
  </si>
  <si>
    <t>Name of Company:</t>
  </si>
  <si>
    <t>Internship From:</t>
  </si>
  <si>
    <r>
      <rPr>
        <b/>
        <u/>
        <sz val="11.5"/>
        <color theme="1"/>
        <rFont val="Calibri"/>
        <family val="2"/>
        <scheme val="minor"/>
      </rPr>
      <t>INTERNSHIP ATTENDANCE SHEET</t>
    </r>
    <r>
      <rPr>
        <b/>
        <u/>
        <sz val="12"/>
        <color theme="1"/>
        <rFont val="Calibri"/>
        <family val="2"/>
        <scheme val="minor"/>
      </rPr>
      <t xml:space="preserve"> (</t>
    </r>
    <r>
      <rPr>
        <b/>
        <i/>
        <u/>
        <sz val="9"/>
        <color theme="1"/>
        <rFont val="Calibri"/>
        <family val="2"/>
        <scheme val="minor"/>
      </rPr>
      <t>please complete cells marked in Green</t>
    </r>
    <r>
      <rPr>
        <b/>
        <u/>
        <sz val="12"/>
        <color theme="1"/>
        <rFont val="Calibri"/>
        <family val="2"/>
        <scheme val="minor"/>
      </rPr>
      <t>)</t>
    </r>
  </si>
  <si>
    <r>
      <t xml:space="preserve">To pass, you need to </t>
    </r>
    <r>
      <rPr>
        <b/>
        <sz val="10.8"/>
        <color rgb="FFFF0000"/>
        <rFont val="Calibri"/>
        <family val="2"/>
        <scheme val="minor"/>
      </rPr>
      <t>achieve 90% attendance</t>
    </r>
    <r>
      <rPr>
        <b/>
        <sz val="10.8"/>
        <color theme="1"/>
        <rFont val="Calibri"/>
        <family val="2"/>
        <scheme val="minor"/>
      </rPr>
      <t xml:space="preserve"> of the total number of working days of the internship</t>
    </r>
  </si>
  <si>
    <t>period. If you exceed 10% of absenteeism, the respective academic school may consider failing,</t>
  </si>
  <si>
    <t>deferring or extending your internship period.</t>
  </si>
  <si>
    <t>Monthly Allowance matches allowance in the Internship Placement Letter sent to you.</t>
  </si>
  <si>
    <t>No. of days in the Internship Period</t>
  </si>
  <si>
    <t>No. of Public Holidays (P.H.)</t>
  </si>
  <si>
    <t>No. of Company Off-days (Sat &amp; Sun only)</t>
  </si>
  <si>
    <t>No. of days the student is required to work for the Internship Period</t>
  </si>
  <si>
    <t>No. of days of authorised leave (if any)</t>
  </si>
  <si>
    <t>No. of days of Approved Leave of Absence</t>
  </si>
  <si>
    <t>No. of days of Compassionate Leave (if any)</t>
  </si>
  <si>
    <t xml:space="preserve">No. of days of MCs </t>
  </si>
  <si>
    <t>No. of days of unauthorised leave
(i.e. Absent Without Leave - for disciplinary consideration)</t>
  </si>
  <si>
    <t>Missing/unclear bank account details may lead to delays in payment.</t>
  </si>
  <si>
    <t>Percentage no. of days of leave</t>
  </si>
  <si>
    <r>
      <rPr>
        <b/>
        <sz val="10"/>
        <color theme="1"/>
        <rFont val="Calibri"/>
        <family val="2"/>
        <scheme val="minor"/>
      </rPr>
      <t>Total no. of days of leave</t>
    </r>
    <r>
      <rPr>
        <sz val="10"/>
        <color theme="1"/>
        <rFont val="Calibri"/>
        <family val="2"/>
        <scheme val="minor"/>
      </rPr>
      <t xml:space="preserve"> (includes both authorised and unauthorised. 
This should not exceed 10% of the no. of days student is required to work.)</t>
    </r>
  </si>
  <si>
    <t xml:space="preserve">(S$) </t>
  </si>
  <si>
    <t>Time-Off In Lieu (Full Day)</t>
  </si>
  <si>
    <t>Time-Off In Lieu (Half Day)</t>
  </si>
  <si>
    <t>Medical Leave (Half Day)</t>
  </si>
  <si>
    <t>Medical Leave (Full Day)</t>
  </si>
  <si>
    <t>Company Off (Half Day)</t>
  </si>
  <si>
    <t>Company Off (Full Day)</t>
  </si>
  <si>
    <t>Public Holiday Eve</t>
  </si>
  <si>
    <t>Unapproved Leave of Absence (Half Day)</t>
  </si>
  <si>
    <t>Unapproved Leave of Absence (Full Day)</t>
  </si>
  <si>
    <t>No. of Company Off-days (Company declared Off,
e.g. Company retreat, D&amp;D)</t>
  </si>
  <si>
    <r>
      <rPr>
        <b/>
        <sz val="10"/>
        <color theme="1" tint="0.34998626667073579"/>
        <rFont val="Calibri"/>
        <family val="2"/>
        <scheme val="minor"/>
      </rPr>
      <t>Total no. of days of leave</t>
    </r>
    <r>
      <rPr>
        <sz val="10"/>
        <color theme="1" tint="0.34998626667073579"/>
        <rFont val="Calibri"/>
        <family val="2"/>
        <scheme val="minor"/>
      </rPr>
      <t xml:space="preserve"> (includes both authorised and unauthorised. 
This should not exceed 10% of the no. of days student is required to work.)</t>
    </r>
  </si>
  <si>
    <t>You may refer to the example below to fill in the table.</t>
  </si>
  <si>
    <t>d) Internship Placement Letter for verification of the Monthly Allowance.</t>
  </si>
  <si>
    <t>a) Monthly attendance sheet;</t>
  </si>
  <si>
    <t>5)</t>
  </si>
  <si>
    <t>6)</t>
  </si>
  <si>
    <t>7)</t>
  </si>
  <si>
    <t>INSTRUCTIONS TO SCHOOL/DEPARTMENT SUPERVISOR</t>
  </si>
  <si>
    <r>
      <rPr>
        <b/>
        <u/>
        <sz val="11.5"/>
        <color theme="1"/>
        <rFont val="Calibri"/>
        <family val="2"/>
        <scheme val="minor"/>
      </rPr>
      <t>INTERNSHIP OVERALL ATTENDANCE</t>
    </r>
    <r>
      <rPr>
        <b/>
        <u/>
        <sz val="12"/>
        <color theme="1"/>
        <rFont val="Calibri"/>
        <family val="2"/>
        <scheme val="minor"/>
      </rPr>
      <t xml:space="preserve"> (</t>
    </r>
    <r>
      <rPr>
        <b/>
        <i/>
        <u/>
        <sz val="9"/>
        <color theme="1"/>
        <rFont val="Calibri"/>
        <family val="2"/>
        <scheme val="minor"/>
      </rPr>
      <t>please complete cells marked in Green</t>
    </r>
    <r>
      <rPr>
        <b/>
        <u/>
        <sz val="12"/>
        <color theme="1"/>
        <rFont val="Calibri"/>
        <family val="2"/>
        <scheme val="minor"/>
      </rPr>
      <t>)</t>
    </r>
  </si>
  <si>
    <t>Allowance Payable for Month</t>
  </si>
  <si>
    <r>
      <t xml:space="preserve">Monthly Allowance </t>
    </r>
    <r>
      <rPr>
        <b/>
        <i/>
        <sz val="9"/>
        <color theme="1"/>
        <rFont val="Calibri"/>
        <family val="2"/>
        <scheme val="minor"/>
      </rPr>
      <t xml:space="preserve">(please enter amount as in Placement Letter) </t>
    </r>
  </si>
  <si>
    <t xml:space="preserve">you took 3 days of approved leave to attend school presentation or workshop plus 7 days of MC, </t>
  </si>
  <si>
    <t>there is a 1 day Department Retreat which you are not required to go to office nor to join them in the</t>
  </si>
  <si>
    <t>Department Retreat, your table would look like below:</t>
  </si>
  <si>
    <t xml:space="preserve">You are on 22-week internship from Sep to Feb. If you do not work on weekends (Saturday and Sunday), </t>
  </si>
  <si>
    <r>
      <t xml:space="preserve">------------------------------------ </t>
    </r>
    <r>
      <rPr>
        <i/>
        <sz val="11"/>
        <color theme="1"/>
        <rFont val="Calibri"/>
        <family val="2"/>
        <scheme val="minor"/>
      </rPr>
      <t>The following page does not need to be printed.</t>
    </r>
    <r>
      <rPr>
        <sz val="11"/>
        <color theme="1"/>
        <rFont val="Calibri"/>
        <family val="2"/>
        <scheme val="minor"/>
      </rPr>
      <t xml:space="preserve"> -------------------------------------------- </t>
    </r>
  </si>
  <si>
    <t>Instruction:</t>
  </si>
  <si>
    <t>Below internship placement information is automatically filled in from Attendance Sheet tab, please update the</t>
  </si>
  <si>
    <t>information in Attendance Sheet if necessary.</t>
  </si>
  <si>
    <t>List of supporting documents to include in the email for submission:</t>
  </si>
  <si>
    <t>a) Medical leave or any approved leave of absence document; and</t>
  </si>
  <si>
    <t>b) Scanned copy or softcopy of your bank account details (Student name, bank name, bank account number);</t>
  </si>
  <si>
    <t xml:space="preserve">The bank account details is for crediting of allowance disbursement by SP Finance. </t>
  </si>
  <si>
    <t>a)  You have completed the attendance sheet, and checked the declaration box to certify your attendance.</t>
  </si>
  <si>
    <t>b)  The Company Supervisor has verified your attendance.</t>
  </si>
  <si>
    <t>For Department Retreat, you would only be paid allowances if you are being requested by your Supervisor's RO to attend to be in charge of certain duties. If so, please attach the email correspond from your Supervisor and submit together as part of the supporting documents.</t>
  </si>
  <si>
    <t>ADDITIONAL REMARKS</t>
  </si>
  <si>
    <t>Work From Home</t>
  </si>
  <si>
    <t>Signature of Supervisor</t>
  </si>
  <si>
    <t>Additional Remarks</t>
  </si>
  <si>
    <t>Student Name</t>
  </si>
  <si>
    <t>Admission No.</t>
  </si>
  <si>
    <t>Month of Internship</t>
  </si>
  <si>
    <t>Vote Chargeable</t>
  </si>
  <si>
    <t>Amount</t>
  </si>
  <si>
    <t>Please include below table in the body of your email when sending for approval.</t>
  </si>
  <si>
    <t xml:space="preserve">No. of Days Attending Approved Workshops: </t>
  </si>
  <si>
    <r>
      <t>Attend Approved Workshop/Training (</t>
    </r>
    <r>
      <rPr>
        <sz val="9"/>
        <color theme="1"/>
        <rFont val="Calibri"/>
        <family val="2"/>
      </rPr>
      <t>≤</t>
    </r>
    <r>
      <rPr>
        <sz val="9"/>
        <color theme="1"/>
        <rFont val="Calibri"/>
        <family val="2"/>
        <scheme val="minor"/>
      </rPr>
      <t xml:space="preserve"> 4hrs long)</t>
    </r>
  </si>
  <si>
    <t>Attend Approved Workshop/Training (&gt; 4hrs long)</t>
  </si>
  <si>
    <t>Name of Supervisor:</t>
  </si>
  <si>
    <t>Please convert this Attendance Sheet into PDF and digitally sign in PDF.</t>
  </si>
  <si>
    <t>8)</t>
  </si>
  <si>
    <t>Attendance for Month</t>
  </si>
  <si>
    <t>Attendance Rate</t>
  </si>
  <si>
    <t>Allowance Payable</t>
  </si>
  <si>
    <t>Allowance Payable is calculated as per Ministry of Manpower Pro-rated Salary Calculation:</t>
  </si>
  <si>
    <r>
      <t xml:space="preserve">Total No. of Days Worked </t>
    </r>
    <r>
      <rPr>
        <b/>
        <i/>
        <sz val="8"/>
        <color theme="1"/>
        <rFont val="Calibri"/>
        <family val="2"/>
        <scheme val="minor"/>
      </rPr>
      <t>(excl. P.H.)</t>
    </r>
    <r>
      <rPr>
        <b/>
        <sz val="10"/>
        <color theme="1"/>
        <rFont val="Calibri"/>
        <family val="2"/>
        <scheme val="minor"/>
      </rPr>
      <t xml:space="preserve">: </t>
    </r>
  </si>
  <si>
    <t>a)  If it is a Public Holiday, and Company is not operating on that day, please select "Public Holiday".</t>
  </si>
  <si>
    <t>DAAA</t>
  </si>
  <si>
    <t>Approved Leave of Absence (Paid-Half Day)</t>
  </si>
  <si>
    <t>Approved Leave of Absence (Paid-Full Day)</t>
  </si>
  <si>
    <t>Consumption of Paid Approved Leave of Absence</t>
  </si>
  <si>
    <t>Original Balance of Days of Paid Leave of Absence:</t>
  </si>
  <si>
    <t>Overall Balance of No. of Days of Paid Approved Leave of Absence:</t>
  </si>
  <si>
    <t>DCE</t>
  </si>
  <si>
    <r>
      <t>Total No. of Working Days in Month</t>
    </r>
    <r>
      <rPr>
        <b/>
        <sz val="8"/>
        <color theme="1"/>
        <rFont val="Calibri"/>
        <family val="2"/>
        <scheme val="minor"/>
      </rPr>
      <t xml:space="preserve"> </t>
    </r>
    <r>
      <rPr>
        <b/>
        <i/>
        <sz val="7"/>
        <color theme="1"/>
        <rFont val="Calibri"/>
        <family val="2"/>
        <scheme val="minor"/>
      </rPr>
      <t>(incl. P.H. not on Off Day)</t>
    </r>
    <r>
      <rPr>
        <b/>
        <sz val="10"/>
        <color theme="1"/>
        <rFont val="Calibri"/>
        <family val="2"/>
        <scheme val="minor"/>
      </rPr>
      <t xml:space="preserve">: </t>
    </r>
  </si>
  <si>
    <r>
      <t xml:space="preserve"> As of AY2020/2021, </t>
    </r>
    <r>
      <rPr>
        <b/>
        <sz val="10.8"/>
        <color rgb="FFFF0000"/>
        <rFont val="Calibri"/>
        <family val="2"/>
        <scheme val="minor"/>
      </rPr>
      <t xml:space="preserve">1 day of AWOL is equivalent to 3 days of absence </t>
    </r>
    <r>
      <rPr>
        <sz val="10.8"/>
        <color theme="1"/>
        <rFont val="Calibri"/>
        <family val="2"/>
        <scheme val="minor"/>
      </rPr>
      <t xml:space="preserve">in the overall calculation for the number of working days of the internship period. This may lead to disciplinary actions and failure of the internship module. </t>
    </r>
  </si>
  <si>
    <t>9)</t>
  </si>
  <si>
    <t>Please monitor and track the consumption of the no. of days of Paid Approved Leave of Absence.</t>
  </si>
  <si>
    <t>Approved Leave of Absence (UnPaid-Half Day)</t>
  </si>
  <si>
    <t>Approved Leave of Absence (UnPaid-Full Day)</t>
  </si>
  <si>
    <t>TIE</t>
  </si>
  <si>
    <t>PACE</t>
  </si>
  <si>
    <t>Program ID</t>
  </si>
  <si>
    <t>Department</t>
  </si>
  <si>
    <t>SS</t>
  </si>
  <si>
    <t>SD</t>
  </si>
  <si>
    <t>INP</t>
  </si>
  <si>
    <t>INDT</t>
  </si>
  <si>
    <t>FABLAB</t>
  </si>
  <si>
    <t>EDU</t>
  </si>
  <si>
    <t>ED</t>
  </si>
  <si>
    <t>URL</t>
  </si>
  <si>
    <t>This is for Supervisors to generate the Approval Email for Internship Allowance Processing purpose.</t>
  </si>
  <si>
    <t>Centre</t>
  </si>
  <si>
    <t>For</t>
  </si>
  <si>
    <t>BIC</t>
  </si>
  <si>
    <t>DSAC</t>
  </si>
  <si>
    <t>DBIC</t>
  </si>
  <si>
    <t>FIN</t>
  </si>
  <si>
    <t>Please select if the internship is under a Department or Centre of Excellence.</t>
  </si>
  <si>
    <t>Instructions:</t>
  </si>
  <si>
    <t>Vote Chargeable No.</t>
  </si>
  <si>
    <t>Dept</t>
  </si>
  <si>
    <t>CENTRES</t>
  </si>
  <si>
    <t xml:space="preserve"> </t>
  </si>
  <si>
    <t>&lt;Select a Department&gt;</t>
  </si>
  <si>
    <t>&lt;Select a Centre&gt;</t>
  </si>
  <si>
    <t>&lt;Enter Vote&gt;</t>
  </si>
  <si>
    <t>&lt;Please inform INP to create folder link&gt;</t>
  </si>
  <si>
    <t>&lt;N.A.&gt;</t>
  </si>
  <si>
    <t>AMC</t>
  </si>
  <si>
    <t>SPO_DCG0001-284100-SPO_CC0034</t>
  </si>
  <si>
    <t>SPO_PR1342 SPO_H024_Peaks of Excellence</t>
  </si>
  <si>
    <t>UXC</t>
  </si>
  <si>
    <t>SPO_PR1336 SPO_H016_UXC</t>
  </si>
  <si>
    <t>&lt;Enter Program ID&gt;</t>
  </si>
  <si>
    <t>SPARK</t>
  </si>
  <si>
    <t>SPO_DCG0001-284100-SPO_CC0047</t>
  </si>
  <si>
    <t>ESEE</t>
  </si>
  <si>
    <t>(PACE, SPARK, TIE to ignore this)</t>
  </si>
  <si>
    <t>Name of Bank:</t>
  </si>
  <si>
    <t>Bank Acct. No.:</t>
  </si>
  <si>
    <t>Please ensure Monthly Attendance Sheets, Placement Letter(s), Screenshot of Bank Accounts, MCs, and any other Approved Leave of Absence are in below folder pathway:</t>
  </si>
  <si>
    <t>1) Supervisors to check on the Attendance Sheets thoroughly at end of each month.</t>
  </si>
  <si>
    <t>4) If opened wrongly, please use the "Clear Table Below" button to clear the other students allowance records.</t>
  </si>
  <si>
    <t>6) Please update the Vote Chargeable No. and Program ID, if necessary.</t>
  </si>
  <si>
    <r>
      <t xml:space="preserve">2) Please </t>
    </r>
    <r>
      <rPr>
        <sz val="11"/>
        <color rgb="FFFF0000"/>
        <rFont val="Calibri"/>
        <family val="2"/>
        <scheme val="minor"/>
      </rPr>
      <t>create a new folder</t>
    </r>
    <r>
      <rPr>
        <sz val="11"/>
        <color theme="1"/>
        <rFont val="Calibri"/>
        <family val="2"/>
        <scheme val="minor"/>
      </rPr>
      <t xml:space="preserve"> and place </t>
    </r>
    <r>
      <rPr>
        <sz val="11"/>
        <color rgb="FFFF0000"/>
        <rFont val="Calibri"/>
        <family val="2"/>
        <scheme val="minor"/>
      </rPr>
      <t>ALL Attendance Sheets of the students under your care FOR THE MONTH</t>
    </r>
    <r>
      <rPr>
        <sz val="11"/>
        <color theme="1"/>
        <rFont val="Calibri"/>
        <family val="2"/>
        <scheme val="minor"/>
      </rPr>
      <t xml:space="preserve"> in that folder.</t>
    </r>
  </si>
  <si>
    <r>
      <t xml:space="preserve">5) </t>
    </r>
    <r>
      <rPr>
        <sz val="11"/>
        <color rgb="FFFF0000"/>
        <rFont val="Calibri"/>
        <family val="2"/>
        <scheme val="minor"/>
      </rPr>
      <t>Using the menu above, please select either "Department" or "Centre of Excellence".</t>
    </r>
  </si>
  <si>
    <r>
      <t xml:space="preserve">7) Please </t>
    </r>
    <r>
      <rPr>
        <sz val="11"/>
        <color rgb="FFFF0000"/>
        <rFont val="Calibri"/>
        <family val="2"/>
        <scheme val="minor"/>
      </rPr>
      <t>upload all necessary documents to StaffDocs</t>
    </r>
    <r>
      <rPr>
        <sz val="11"/>
        <color theme="1"/>
        <rFont val="Calibri"/>
        <family val="2"/>
        <scheme val="minor"/>
      </rPr>
      <t xml:space="preserve"> (only for Departments and Centres requiring InP Approval) and click on button "</t>
    </r>
    <r>
      <rPr>
        <sz val="11"/>
        <color rgb="FFFF0000"/>
        <rFont val="Calibri"/>
        <family val="2"/>
        <scheme val="minor"/>
      </rPr>
      <t>Generate Approval Email</t>
    </r>
    <r>
      <rPr>
        <sz val="11"/>
        <color theme="1"/>
        <rFont val="Calibri"/>
        <family val="2"/>
        <scheme val="minor"/>
      </rPr>
      <t>".</t>
    </r>
  </si>
  <si>
    <r>
      <t>3) Click the "</t>
    </r>
    <r>
      <rPr>
        <sz val="11"/>
        <color rgb="FFFF0000"/>
        <rFont val="Calibri"/>
        <family val="2"/>
        <scheme val="minor"/>
      </rPr>
      <t>Open Other Attendance Sheets</t>
    </r>
    <r>
      <rPr>
        <sz val="11"/>
        <color theme="1"/>
        <rFont val="Calibri"/>
        <family val="2"/>
        <scheme val="minor"/>
      </rPr>
      <t>" button below to open all Attendance Sheets of students FOR THE MONTH to process the internship allowances. Table below will be used in your email to Dept Approver for allowance processing.</t>
    </r>
  </si>
  <si>
    <t>System Check Remarks</t>
  </si>
  <si>
    <t>DFST</t>
  </si>
  <si>
    <t>On PWE (returning to SP on Fri):</t>
  </si>
  <si>
    <t>DMAD</t>
  </si>
  <si>
    <t>https://ichatspedu.sharepoint.com/:f:/r/sites/staffdocs-3401/dept/Guidelines/InternshipStudentAllowanceClaims/FromSnDs/BIC%20(SB)</t>
  </si>
  <si>
    <t>https://ichatspedu.sharepoint.com/:f:/r/sites/staffdocs-3401/dept/Guidelines/InternshipStudentAllowanceClaims/FromSnDs/DBIC%20(ABE)</t>
  </si>
  <si>
    <t>https://ichatspedu.sharepoint.com/:f:/r/sites/staffdocs-3401/dept/Guidelines/InternshipStudentAllowanceClaims/FromSnDs/DSAC</t>
  </si>
  <si>
    <t>https://ichatspedu.sharepoint.com/:f:/r/sites/staffdocs-3401/dept/Guidelines/InternshipStudentAllowanceClaims/FromSnDs/ESEE</t>
  </si>
  <si>
    <t>https://ichatspedu.sharepoint.com/:f:/r/sites/staffdocs-3401/dept/Guidelines/InternshipStudentAllowanceClaims/FromSnDs/UXC</t>
  </si>
  <si>
    <t>https://ichatspedu.sharepoint.com/:f:/r/sites/staffdocs-3401/dept/Guidelines/InternshipStudentAllowanceClaims/FromSnDs/SD</t>
  </si>
  <si>
    <t>https://ichatspedu.sharepoint.com/:f:/r/sites/staffdocs-3401/dept/Guidelines/InternshipStudentAllowanceClaims/FromSnDs/SS</t>
  </si>
  <si>
    <t>https://ichatspedu.sharepoint.com/:f:/r/sites/staffdocs-3401/dept/Guidelines/InternshipStudentAllowanceClaims/FromSnDs/ED</t>
  </si>
  <si>
    <t>https://ichatspedu.sharepoint.com/:f:/r/sites/staffdocs-3401/dept/Guidelines/InternshipStudentAllowanceClaims/FromSnDs/EDU</t>
  </si>
  <si>
    <t>https://ichatspedu.sharepoint.com/:f:/r/sites/staffdocs-3401/dept/Guidelines/InternshipStudentAllowanceClaims/FromSnDs/FABLAB</t>
  </si>
  <si>
    <t>https://ichatspedu.sharepoint.com/:f:/r/sites/staffdocs-3401/dept/Guidelines/InternshipStudentAllowanceClaims/FromSnDs/INDT</t>
  </si>
  <si>
    <t>https://ichatspedu.sharepoint.com/:f:/r/sites/staffdocs-3401/dept/Guidelines/InternshipStudentAllowanceClaims/FromSnDs/INP</t>
  </si>
  <si>
    <t>https://ichatspedu.sharepoint.com/:f:/r/sites/staffdocs-3401/dept/Guidelines/InternshipStudentAllowanceClaims/ForFin/DBIC_ABE</t>
  </si>
  <si>
    <t>https://ichatspedu.sharepoint.com/:f:/r/sites/staffdocs-3401/dept/Guidelines/InternshipStudentAllowanceClaims/ForFin/BIC</t>
  </si>
  <si>
    <t>https://ichatspedu.sharepoint.com/:f:/r/sites/staffdocs-3401/dept/Guidelines/InternshipStudentAllowanceClaims/ForFin/DSAC</t>
  </si>
  <si>
    <t>https://ichatspedu.sharepoint.com/:f:/r/sites/staffdocs-3401/dept/Guidelines/InternshipStudentAllowanceClaims/ForFin/ED</t>
  </si>
  <si>
    <t>https://ichatspedu.sharepoint.com/:f:/r/sites/staffdocs-3401/dept/Guidelines/InternshipStudentAllowanceClaims/ForFin/EDU</t>
  </si>
  <si>
    <t>https://ichatspedu.sharepoint.com/:f:/r/sites/staffdocs-3401/dept/Guidelines/InternshipStudentAllowanceClaims/ForFin/FABLAB</t>
  </si>
  <si>
    <t>https://ichatspedu.sharepoint.com/:f:/r/sites/staffdocs-3401/dept/Guidelines/InternshipStudentAllowanceClaims/ForFin/INDT</t>
  </si>
  <si>
    <t>https://ichatspedu.sharepoint.com/:f:/r/sites/staffdocs-3401/dept/Guidelines/InternshipStudentAllowanceClaims/ForFin/INP</t>
  </si>
  <si>
    <t>https://ichatspedu.sharepoint.com/:f:/r/sites/staffdocs-3401/dept/Guidelines/InternshipStudentAllowanceClaims/ForFin/SD</t>
  </si>
  <si>
    <t>https://ichatspedu.sharepoint.com/:f:/r/sites/staffdocs-3401/dept/Guidelines/InternshipStudentAllowanceClaims/ForFin/SS</t>
  </si>
  <si>
    <t>https://ichatspedu.sharepoint.com/:f:/r/sites/staffdocs-3401/dept/Guidelines/InternshipStudentAllowanceClaims/ForFin/ESEE</t>
  </si>
  <si>
    <t>https://ichatspedu.sharepoint.com/:f:/r/sites/staffdocs-3401/dept/Guidelines/InternshipStudentAllowanceClaims/ForFin/UXC</t>
  </si>
  <si>
    <t>https://ichatspedu.sharepoint.com/:f:/r/sites/staffdocs-3401/dept/Guidelines/InternshipStudentAllowanceClaims/ForFin/MAD</t>
  </si>
  <si>
    <t>&lt;Select&gt;</t>
  </si>
  <si>
    <t>Line Memo (Workday)</t>
  </si>
  <si>
    <t>[VOTE13]</t>
  </si>
  <si>
    <t>[VOTE04]</t>
  </si>
  <si>
    <t>N.A.</t>
  </si>
  <si>
    <t>Declaration CheckBox in Attendance Sheet for this Student is not ticked.</t>
  </si>
  <si>
    <t xml:space="preserve">        Kindly select the correct dropdown option under Remarks.</t>
  </si>
  <si>
    <t xml:space="preserve">        Should student take morning leave on any of these 3 Public Holiday Eve, it shall be considered a full day leave.</t>
  </si>
  <si>
    <r>
      <t xml:space="preserve">     - For Eves of Christmas (25 Dec), New Year (1 Jan), and Chinese New Year, it is considered </t>
    </r>
    <r>
      <rPr>
        <b/>
        <sz val="10.8"/>
        <color theme="1"/>
        <rFont val="Calibri"/>
        <family val="2"/>
        <scheme val="minor"/>
      </rPr>
      <t>Public Holiday Eve</t>
    </r>
    <r>
      <rPr>
        <sz val="10.8"/>
        <color theme="1"/>
        <rFont val="Calibri"/>
        <family val="2"/>
        <scheme val="minor"/>
      </rPr>
      <t>.</t>
    </r>
  </si>
  <si>
    <r>
      <t xml:space="preserve">You are </t>
    </r>
    <r>
      <rPr>
        <b/>
        <sz val="11"/>
        <rFont val="Calibri"/>
        <family val="2"/>
        <scheme val="minor"/>
      </rPr>
      <t>allowed to have</t>
    </r>
    <r>
      <rPr>
        <b/>
        <sz val="11"/>
        <color rgb="FFFF0000"/>
        <rFont val="Calibri"/>
        <family val="2"/>
        <scheme val="minor"/>
      </rPr>
      <t xml:space="preserve"> 3 days of paid Approved Leave of Absence</t>
    </r>
    <r>
      <rPr>
        <b/>
        <sz val="11"/>
        <color theme="1"/>
        <rFont val="Calibri"/>
        <family val="2"/>
        <scheme val="minor"/>
      </rPr>
      <t xml:space="preserve"> to be consumed during your internship. 
Should you exceed the 3 days, you will not be paid allowances for the remaining days of Approved Leave of Absence. You shall also not be paid when you are absent from work, such as, but not limited to, and this includes attending training/classes/workshops, Public Holiday on weekends, New Year's Eve, Medical Leave, Company Off Days, Leave of Absence (either half or full day), and Department Retreat. 
There will be no encashment of any unconsumed paid Approved Leave of Absence.</t>
    </r>
  </si>
  <si>
    <t>Line Memo (WorkDay)</t>
  </si>
  <si>
    <r>
      <t xml:space="preserve">b) Student's bank account details (Student name, bank name, bank account number) or students to </t>
    </r>
    <r>
      <rPr>
        <b/>
        <sz val="11"/>
        <color theme="1"/>
        <rFont val="Calibri"/>
        <family val="2"/>
        <scheme val="minor"/>
      </rPr>
      <t>opt-in for PayNow</t>
    </r>
    <r>
      <rPr>
        <sz val="11"/>
        <color theme="1"/>
        <rFont val="Calibri"/>
        <family val="2"/>
        <scheme val="minor"/>
      </rPr>
      <t xml:space="preserve"> (see Instructions to Students - Clause 7);</t>
    </r>
  </si>
  <si>
    <t>Please check that all amendments in the Attendance Sheet are counter-signed by student and student has declared and certified that his attendance is true and accurate.</t>
  </si>
  <si>
    <r>
      <rPr>
        <sz val="11"/>
        <color theme="1"/>
        <rFont val="Calibri"/>
        <family val="2"/>
        <scheme val="minor"/>
      </rPr>
      <t xml:space="preserve">Please ensure the following documents are attached in the email to send to </t>
    </r>
    <r>
      <rPr>
        <b/>
        <sz val="11"/>
        <color theme="1"/>
        <rFont val="Calibri"/>
        <family val="2"/>
        <scheme val="minor"/>
      </rPr>
      <t>Department Approver for approval.</t>
    </r>
    <r>
      <rPr>
        <sz val="11"/>
        <color theme="1"/>
        <rFont val="Calibri"/>
        <family val="2"/>
        <scheme val="minor"/>
      </rPr>
      <t xml:space="preserve"> Once approved, route the approval email with the same documents attached to </t>
    </r>
    <r>
      <rPr>
        <b/>
        <sz val="11"/>
        <color theme="1"/>
        <rFont val="Calibri"/>
        <family val="2"/>
        <scheme val="minor"/>
      </rPr>
      <t xml:space="preserve">SP Finance (fin-student-finance@sp.edu.sg). </t>
    </r>
  </si>
  <si>
    <t>Any missing documents upon submission of Attendance Sheet to SP Finance will result in delay of the allowance disbursement to student.</t>
  </si>
  <si>
    <t>All hardcopies or softcopies of the supporting documents and Attendance Sheet are to be kept by the Approving Department for 5 financial years, ending on 31 March.</t>
  </si>
  <si>
    <r>
      <t>c) Medical leave or any approved leave of absence document (</t>
    </r>
    <r>
      <rPr>
        <b/>
        <sz val="11"/>
        <color theme="1"/>
        <rFont val="Calibri"/>
        <family val="2"/>
        <scheme val="minor"/>
      </rPr>
      <t>Telemedicine MC are not allowed</t>
    </r>
    <r>
      <rPr>
        <sz val="11"/>
        <color theme="1"/>
        <rFont val="Calibri"/>
        <family val="2"/>
        <scheme val="minor"/>
      </rPr>
      <t>); and</t>
    </r>
  </si>
  <si>
    <t>DCDF</t>
  </si>
  <si>
    <t>[VOTE09]</t>
  </si>
  <si>
    <t>[VOTE10]</t>
  </si>
  <si>
    <t>[VOTE11]</t>
  </si>
  <si>
    <t>[VOTE12]</t>
  </si>
  <si>
    <t>[VOTE14]</t>
  </si>
  <si>
    <t xml:space="preserve">      </t>
  </si>
  <si>
    <t>e)  If you are taking Compassionate Leave, please select "Compassionate Leave", and attach a copy of the Death Certificate.</t>
  </si>
  <si>
    <t xml:space="preserve">f)  Failure to attach supporting documents or Medical Certificate for days indicated with "Medical Leave", </t>
  </si>
  <si>
    <t xml:space="preserve">     "Approved Leave of Absence", and "Compassionate Leave", will be considered as being Absent Without Leave (AWOL),</t>
  </si>
  <si>
    <t xml:space="preserve">       and may lead to disciplinary actions, and failure of the internship module.</t>
  </si>
  <si>
    <t>g)  In the Monthly Allowance cell, please enter the monthly allowance indicated in your internship placement record.</t>
  </si>
  <si>
    <t>d)  If you are granted Leave of Absence by the Company Supervisor and upon approval by your Internship Facilitator or</t>
  </si>
  <si>
    <t xml:space="preserve">      Senior Internship Facilitator, please select "Approved Leave of Absence", and attach the supporting documents. </t>
  </si>
  <si>
    <r>
      <t xml:space="preserve">      </t>
    </r>
    <r>
      <rPr>
        <b/>
        <sz val="10.8"/>
        <color theme="1"/>
        <rFont val="Calibri"/>
        <family val="2"/>
        <scheme val="minor"/>
      </rPr>
      <t>Telemedicine MCs are not allowed.</t>
    </r>
  </si>
  <si>
    <t xml:space="preserve">c)  If you are on Medical Leave, please select "Medical Leave" and attach a copy of the Medical Certificate. </t>
  </si>
  <si>
    <t>b)  If your off-day falls on a weekday, please select "Company Off". This includes Saturday and Sunday for those on a</t>
  </si>
  <si>
    <t xml:space="preserve">       5-day work week.</t>
  </si>
  <si>
    <r>
      <rPr>
        <sz val="10.8"/>
        <color theme="1"/>
        <rFont val="Calibri"/>
        <family val="2"/>
        <scheme val="minor"/>
      </rPr>
      <t xml:space="preserve">Alternatively, you may </t>
    </r>
    <r>
      <rPr>
        <b/>
        <sz val="10.8"/>
        <color theme="1"/>
        <rFont val="Calibri"/>
        <family val="2"/>
        <scheme val="minor"/>
      </rPr>
      <t xml:space="preserve">opt in for </t>
    </r>
    <r>
      <rPr>
        <b/>
        <sz val="10.8"/>
        <color rgb="FFFF0000"/>
        <rFont val="Calibri"/>
        <family val="2"/>
        <scheme val="minor"/>
      </rPr>
      <t>PayNow</t>
    </r>
    <r>
      <rPr>
        <sz val="10.8"/>
        <color theme="1"/>
        <rFont val="Calibri"/>
        <family val="2"/>
        <scheme val="minor"/>
      </rPr>
      <t>, by linking your preferred bank account to PayNow (NRIC/FIN) and opting-in via this link:</t>
    </r>
    <r>
      <rPr>
        <b/>
        <sz val="10.8"/>
        <color theme="1"/>
        <rFont val="Calibri"/>
        <family val="2"/>
        <scheme val="minor"/>
      </rPr>
      <t xml:space="preserve"> </t>
    </r>
  </si>
  <si>
    <t xml:space="preserve">https://mysas2.sp.edu.sg/psc/csprdstu/EMPLOYEE/SA/c/A_SF_ACCOUNT.A_SF_PAYNOW_DCLR_E.GBL </t>
  </si>
  <si>
    <t>Complete this table at end of Internship and submit to your IF</t>
  </si>
  <si>
    <t xml:space="preserve">Leave of absence is allowed solely for official obligations and not for personal obligations. You may be required to take leave to fulfil institutional, national or statutory obligations such as competitions representing nation, medical check-ups required by MINDEF, during your internship. 
In such cases, you are required to seek approval from your Company Supervisor and your Internship Facilitator via email with supporting documents, at least 5 working days in advance. Please attach scanned copies of the supporting documents to the attendance sheet to be sent to your Company Supervisor and Internship Facilitator.
Additional leave applied for personal holiday trips, club activities, camps, Learning Express, and/or inter-poly competitions will NOT be approved. For such reasons, you may instead use your personal leave, if any is granted by the company. Otherwise, absence for such reasons and any other leave taken without supporting documents, will be considered unauthorised, or being absent without leave (AWOL), and may lead to disciplinary actions and failure of the internship module. Please inform your Internship Facilitator when taking personal leave approved by the company. </t>
  </si>
  <si>
    <t>Please submit the softcopy of your Attendance Sheet with the supporting documents to your Company Supervisor via email and copy your Internship Facilitator in the email.</t>
  </si>
  <si>
    <r>
      <t>Total No. of Days Worked</t>
    </r>
    <r>
      <rPr>
        <sz val="7"/>
        <color theme="1"/>
        <rFont val="Calibri"/>
        <family val="2"/>
        <scheme val="minor"/>
      </rPr>
      <t xml:space="preserve"> </t>
    </r>
    <r>
      <rPr>
        <i/>
        <sz val="7"/>
        <color theme="1"/>
        <rFont val="Calibri"/>
        <family val="2"/>
        <scheme val="minor"/>
      </rPr>
      <t>(incl. P.H. not on Off Day &amp; Paid Leave)</t>
    </r>
    <r>
      <rPr>
        <sz val="7"/>
        <color theme="1"/>
        <rFont val="Calibri"/>
        <family val="2"/>
        <scheme val="minor"/>
      </rPr>
      <t xml:space="preserve">: </t>
    </r>
  </si>
  <si>
    <t>[FOR  INTERNSHIP IN SINGAPORE POLYTECHNIC ONLY - EFFECTIVE FROM APR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</si>
</sst>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14809]dd/mm/yyyy;@"/>
    <numFmt numFmtId="165" formatCode="[$-14809]d/m/yyyy;@"/>
    <numFmt numFmtId="166" formatCode="ddd"/>
    <numFmt numFmtId="167" formatCode="0.0"/>
    <numFmt numFmtId="168" formatCode="#,##0.0"/>
    <numFmt numFmtId="169" formatCode="mmm\ yyyy"/>
  </numFmts>
  <fonts count="44"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sz val="11"/>
      <color rgb="FFFF0000"/>
      <name val="Calibri"/>
      <family val="2"/>
      <scheme val="minor"/>
    </font>
    <font>
      <sz val="10"/>
      <color rgb="FFFF0000"/>
      <name val="Calibri"/>
      <family val="2"/>
      <scheme val="minor"/>
    </font>
    <font>
      <b/>
      <u/>
      <sz val="11"/>
      <color rgb="FFFF0000"/>
      <name val="Calibri"/>
      <family val="2"/>
      <scheme val="minor"/>
    </font>
    <font>
      <sz val="11"/>
      <name val="Calibri"/>
      <family val="2"/>
      <scheme val="minor"/>
    </font>
    <font>
      <sz val="9"/>
      <color indexed="81"/>
      <name val="Tahoma"/>
      <family val="2"/>
    </font>
    <font>
      <b/>
      <u/>
      <sz val="12"/>
      <color theme="1"/>
      <name val="Calibri"/>
      <family val="2"/>
      <scheme val="minor"/>
    </font>
    <font>
      <b/>
      <i/>
      <u/>
      <sz val="9"/>
      <color theme="1"/>
      <name val="Calibri"/>
      <family val="2"/>
      <scheme val="minor"/>
    </font>
    <font>
      <sz val="9"/>
      <color theme="1"/>
      <name val="Calibri"/>
      <family val="2"/>
      <scheme val="minor"/>
    </font>
    <font>
      <b/>
      <u/>
      <sz val="11.5"/>
      <color theme="1"/>
      <name val="Calibri"/>
      <family val="2"/>
      <scheme val="minor"/>
    </font>
    <font>
      <sz val="8"/>
      <color theme="1"/>
      <name val="Calibri"/>
      <family val="2"/>
      <scheme val="minor"/>
    </font>
    <font>
      <sz val="10.8"/>
      <color theme="1"/>
      <name val="Calibri"/>
      <family val="2"/>
      <scheme val="minor"/>
    </font>
    <font>
      <b/>
      <sz val="10.8"/>
      <color theme="1"/>
      <name val="Calibri"/>
      <family val="2"/>
      <scheme val="minor"/>
    </font>
    <font>
      <b/>
      <sz val="10.8"/>
      <color rgb="FFFF0000"/>
      <name val="Calibri"/>
      <family val="2"/>
      <scheme val="minor"/>
    </font>
    <font>
      <sz val="11"/>
      <color theme="1"/>
      <name val="Calibri"/>
      <family val="2"/>
      <scheme val="minor"/>
    </font>
    <font>
      <sz val="11"/>
      <color theme="1" tint="0.34998626667073579"/>
      <name val="Calibri"/>
      <family val="2"/>
      <scheme val="minor"/>
    </font>
    <font>
      <sz val="10"/>
      <color theme="1" tint="0.34998626667073579"/>
      <name val="Calibri"/>
      <family val="2"/>
      <scheme val="minor"/>
    </font>
    <font>
      <b/>
      <sz val="11"/>
      <color theme="1" tint="0.34998626667073579"/>
      <name val="Calibri"/>
      <family val="2"/>
      <scheme val="minor"/>
    </font>
    <font>
      <b/>
      <sz val="10"/>
      <color theme="1" tint="0.34998626667073579"/>
      <name val="Calibri"/>
      <family val="2"/>
      <scheme val="minor"/>
    </font>
    <font>
      <i/>
      <sz val="11"/>
      <color theme="1"/>
      <name val="Calibri"/>
      <family val="2"/>
      <scheme val="minor"/>
    </font>
    <font>
      <b/>
      <i/>
      <sz val="9"/>
      <color theme="1"/>
      <name val="Calibri"/>
      <family val="2"/>
      <scheme val="minor"/>
    </font>
    <font>
      <b/>
      <u/>
      <sz val="10"/>
      <color theme="1"/>
      <name val="Calibri"/>
      <family val="2"/>
      <scheme val="minor"/>
    </font>
    <font>
      <sz val="10"/>
      <color theme="0"/>
      <name val="Calibri"/>
      <family val="2"/>
      <scheme val="minor"/>
    </font>
    <font>
      <b/>
      <sz val="11"/>
      <color rgb="FFFF0000"/>
      <name val="Calibri"/>
      <family val="2"/>
      <scheme val="minor"/>
    </font>
    <font>
      <sz val="9"/>
      <color theme="1"/>
      <name val="Calibri"/>
      <family val="2"/>
    </font>
    <font>
      <b/>
      <sz val="8"/>
      <color theme="1"/>
      <name val="Calibri"/>
      <family val="2"/>
      <scheme val="minor"/>
    </font>
    <font>
      <b/>
      <i/>
      <sz val="8"/>
      <color theme="1"/>
      <name val="Calibri"/>
      <family val="2"/>
      <scheme val="minor"/>
    </font>
    <font>
      <b/>
      <sz val="11"/>
      <color theme="0"/>
      <name val="Calibri"/>
      <family val="2"/>
      <scheme val="minor"/>
    </font>
    <font>
      <sz val="11"/>
      <color theme="0"/>
      <name val="Calibri"/>
      <family val="2"/>
      <scheme val="minor"/>
    </font>
    <font>
      <b/>
      <i/>
      <sz val="7"/>
      <color theme="1"/>
      <name val="Calibri"/>
      <family val="2"/>
      <scheme val="minor"/>
    </font>
    <font>
      <b/>
      <sz val="10"/>
      <color theme="0"/>
      <name val="Calibri"/>
      <family val="2"/>
      <scheme val="minor"/>
    </font>
    <font>
      <b/>
      <sz val="9"/>
      <color indexed="81"/>
      <name val="Tahoma"/>
      <family val="2"/>
    </font>
    <font>
      <sz val="9.5"/>
      <color theme="1"/>
      <name val="Calibri"/>
      <family val="2"/>
      <scheme val="minor"/>
    </font>
    <font>
      <b/>
      <sz val="11"/>
      <name val="Calibri"/>
      <family val="2"/>
      <scheme val="minor"/>
    </font>
    <font>
      <sz val="11"/>
      <color rgb="FF000000"/>
      <name val="Calibri"/>
      <family val="2"/>
    </font>
    <font>
      <b/>
      <u/>
      <sz val="11"/>
      <color theme="1"/>
      <name val="Calibri"/>
      <family val="2"/>
      <scheme val="minor"/>
    </font>
    <font>
      <u/>
      <sz val="11"/>
      <color theme="10"/>
      <name val="Calibri"/>
      <family val="2"/>
      <scheme val="minor"/>
    </font>
    <font>
      <u/>
      <sz val="10"/>
      <color theme="10"/>
      <name val="Calibri"/>
      <family val="2"/>
      <scheme val="minor"/>
    </font>
    <font>
      <i/>
      <sz val="10"/>
      <color theme="1"/>
      <name val="Calibri"/>
      <family val="2"/>
      <scheme val="minor"/>
    </font>
    <font>
      <sz val="7"/>
      <color theme="1"/>
      <name val="Calibri"/>
      <family val="2"/>
      <scheme val="minor"/>
    </font>
    <font>
      <i/>
      <sz val="7"/>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CCFF99"/>
        <bgColor indexed="64"/>
      </patternFill>
    </fill>
    <fill>
      <patternFill patternType="solid">
        <fgColor theme="0" tint="-0.14999847407452621"/>
        <bgColor indexed="64"/>
      </patternFill>
    </fill>
    <fill>
      <patternFill patternType="solid">
        <fgColor indexed="23"/>
        <bgColor indexed="64"/>
      </patternFill>
    </fill>
    <fill>
      <patternFill patternType="solid">
        <fgColor theme="9" tint="0.79998168889431442"/>
        <bgColor indexed="64"/>
      </patternFill>
    </fill>
  </fills>
  <borders count="43">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right style="thin">
        <color auto="1"/>
      </right>
      <top/>
      <bottom/>
      <diagonal/>
    </border>
    <border>
      <left/>
      <right/>
      <top style="medium">
        <color auto="1"/>
      </top>
      <bottom style="medium">
        <color auto="1"/>
      </bottom>
      <diagonal/>
    </border>
    <border>
      <left/>
      <right/>
      <top style="medium">
        <color auto="1"/>
      </top>
      <bottom/>
      <diagonal/>
    </border>
    <border>
      <left style="thin">
        <color auto="1"/>
      </left>
      <right/>
      <top style="thin">
        <color auto="1"/>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diagonal/>
    </border>
    <border>
      <left/>
      <right style="medium">
        <color indexed="64"/>
      </right>
      <top style="thin">
        <color auto="1"/>
      </top>
      <bottom style="thin">
        <color auto="1"/>
      </bottom>
      <diagonal/>
    </border>
    <border>
      <left style="medium">
        <color indexed="64"/>
      </left>
      <right/>
      <top/>
      <bottom/>
      <diagonal/>
    </border>
    <border>
      <left style="medium">
        <color indexed="64"/>
      </left>
      <right/>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style="medium">
        <color indexed="64"/>
      </top>
      <bottom/>
      <diagonal/>
    </border>
    <border>
      <left/>
      <right style="thin">
        <color auto="1"/>
      </right>
      <top style="medium">
        <color indexed="64"/>
      </top>
      <bottom/>
      <diagonal/>
    </border>
    <border>
      <left style="medium">
        <color indexed="64"/>
      </left>
      <right/>
      <top/>
      <bottom style="medium">
        <color indexed="64"/>
      </bottom>
      <diagonal/>
    </border>
    <border>
      <left/>
      <right style="thin">
        <color auto="1"/>
      </right>
      <top/>
      <bottom style="medium">
        <color indexed="64"/>
      </bottom>
      <diagonal/>
    </border>
    <border>
      <left style="thin">
        <color auto="1"/>
      </left>
      <right/>
      <top/>
      <bottom style="medium">
        <color indexed="64"/>
      </bottom>
      <diagonal/>
    </border>
    <border>
      <left style="thin">
        <color auto="1"/>
      </left>
      <right/>
      <top style="medium">
        <color indexed="64"/>
      </top>
      <bottom/>
      <diagonal/>
    </border>
    <border>
      <left style="medium">
        <color indexed="64"/>
      </left>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thin">
        <color auto="1"/>
      </bottom>
      <diagonal/>
    </border>
    <border>
      <left/>
      <right style="medium">
        <color indexed="64"/>
      </right>
      <top style="thin">
        <color auto="1"/>
      </top>
      <bottom/>
      <diagonal/>
    </border>
    <border>
      <left/>
      <right style="medium">
        <color indexed="64"/>
      </right>
      <top/>
      <bottom style="medium">
        <color indexed="64"/>
      </bottom>
      <diagonal/>
    </border>
  </borders>
  <cellStyleXfs count="3">
    <xf numFmtId="0" fontId="0" fillId="0" borderId="0"/>
    <xf numFmtId="9" fontId="17" fillId="0" borderId="0" applyFont="0" applyFill="0" applyBorder="0" applyAlignment="0" applyProtection="0"/>
    <xf numFmtId="0" fontId="39" fillId="0" borderId="0" applyNumberFormat="0" applyFill="0" applyBorder="0" applyAlignment="0" applyProtection="0"/>
  </cellStyleXfs>
  <cellXfs count="368">
    <xf numFmtId="0" fontId="0" fillId="0" borderId="0" xfId="0"/>
    <xf numFmtId="0" fontId="1" fillId="0" borderId="0" xfId="0" applyFont="1"/>
    <xf numFmtId="0" fontId="3" fillId="0" borderId="0" xfId="0" applyFont="1"/>
    <xf numFmtId="0" fontId="1" fillId="0" borderId="0" xfId="0" applyFont="1" applyAlignment="1">
      <alignment horizontal="left"/>
    </xf>
    <xf numFmtId="0" fontId="3" fillId="0" borderId="0" xfId="0" applyFont="1" applyAlignment="1">
      <alignment vertical="center"/>
    </xf>
    <xf numFmtId="165" fontId="0" fillId="0" borderId="0" xfId="0" applyNumberFormat="1"/>
    <xf numFmtId="164" fontId="0" fillId="0" borderId="0" xfId="0" applyNumberFormat="1"/>
    <xf numFmtId="0" fontId="2" fillId="0" borderId="0" xfId="0" applyFont="1" applyAlignment="1">
      <alignment horizontal="center" vertical="center"/>
    </xf>
    <xf numFmtId="0" fontId="2" fillId="2" borderId="2" xfId="0" applyFont="1" applyFill="1" applyBorder="1" applyAlignment="1">
      <alignment horizontal="center" vertical="center"/>
    </xf>
    <xf numFmtId="164" fontId="4" fillId="0" borderId="0" xfId="0" applyNumberFormat="1" applyFont="1"/>
    <xf numFmtId="165" fontId="4" fillId="0" borderId="0" xfId="0" applyNumberFormat="1" applyFont="1"/>
    <xf numFmtId="0" fontId="4" fillId="0" borderId="0" xfId="0" applyFont="1"/>
    <xf numFmtId="0" fontId="2" fillId="0" borderId="0" xfId="0" applyFont="1"/>
    <xf numFmtId="0" fontId="3" fillId="0" borderId="0" xfId="0" applyFont="1" applyAlignment="1">
      <alignment horizontal="center" vertical="center"/>
    </xf>
    <xf numFmtId="0" fontId="5" fillId="0" borderId="0" xfId="0" applyFont="1"/>
    <xf numFmtId="0" fontId="0" fillId="0" borderId="0" xfId="0" applyAlignment="1">
      <alignment horizontal="center"/>
    </xf>
    <xf numFmtId="0" fontId="3" fillId="0" borderId="0" xfId="0" applyFont="1" applyAlignment="1">
      <alignment horizontal="center"/>
    </xf>
    <xf numFmtId="0" fontId="3" fillId="0" borderId="0" xfId="0" applyFont="1" applyAlignment="1">
      <alignment horizontal="left"/>
    </xf>
    <xf numFmtId="0" fontId="2" fillId="0" borderId="2" xfId="0" applyFont="1" applyBorder="1" applyAlignment="1">
      <alignment horizontal="center" vertical="center"/>
    </xf>
    <xf numFmtId="0" fontId="4" fillId="0" borderId="0" xfId="0" applyFont="1" applyAlignment="1">
      <alignment horizontal="center"/>
    </xf>
    <xf numFmtId="164" fontId="4" fillId="0" borderId="0" xfId="0" applyNumberFormat="1" applyFont="1" applyAlignment="1">
      <alignment horizontal="left"/>
    </xf>
    <xf numFmtId="164" fontId="0" fillId="0" borderId="0" xfId="0" applyNumberFormat="1" applyAlignment="1">
      <alignment horizontal="left"/>
    </xf>
    <xf numFmtId="0" fontId="4" fillId="0" borderId="0" xfId="0" applyFont="1" applyAlignment="1">
      <alignment horizontal="center" wrapText="1"/>
    </xf>
    <xf numFmtId="164" fontId="3" fillId="0" borderId="2" xfId="0" applyNumberFormat="1" applyFont="1" applyBorder="1" applyAlignment="1" applyProtection="1">
      <alignment horizontal="center" vertical="center"/>
      <protection hidden="1"/>
    </xf>
    <xf numFmtId="166" fontId="3" fillId="0" borderId="3" xfId="0" applyNumberFormat="1" applyFont="1" applyBorder="1" applyAlignment="1" applyProtection="1">
      <alignment horizontal="center" vertical="center"/>
      <protection hidden="1"/>
    </xf>
    <xf numFmtId="167" fontId="3" fillId="0" borderId="3" xfId="0" applyNumberFormat="1" applyFont="1" applyBorder="1" applyAlignment="1" applyProtection="1">
      <alignment horizontal="center" vertical="center"/>
      <protection hidden="1"/>
    </xf>
    <xf numFmtId="0" fontId="14" fillId="0" borderId="0" xfId="0" applyFont="1" applyAlignment="1">
      <alignment horizontal="center"/>
    </xf>
    <xf numFmtId="0" fontId="15" fillId="0" borderId="0" xfId="0" applyFont="1" applyAlignment="1">
      <alignment horizontal="center"/>
    </xf>
    <xf numFmtId="0" fontId="13" fillId="0" borderId="0" xfId="0" applyFont="1" applyAlignment="1">
      <alignment vertical="top"/>
    </xf>
    <xf numFmtId="0" fontId="2" fillId="2" borderId="3" xfId="0" applyFont="1" applyFill="1" applyBorder="1" applyAlignment="1">
      <alignment horizontal="center" vertical="center"/>
    </xf>
    <xf numFmtId="0" fontId="3" fillId="0" borderId="0" xfId="0" applyFont="1" applyAlignment="1">
      <alignment horizontal="right"/>
    </xf>
    <xf numFmtId="0" fontId="2" fillId="2" borderId="3"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protection locked="0"/>
    </xf>
    <xf numFmtId="165" fontId="3" fillId="4" borderId="10" xfId="0" applyNumberFormat="1" applyFont="1" applyFill="1" applyBorder="1" applyAlignment="1" applyProtection="1">
      <alignment horizontal="center"/>
      <protection locked="0"/>
    </xf>
    <xf numFmtId="20" fontId="3" fillId="4" borderId="3" xfId="0" applyNumberFormat="1" applyFont="1" applyFill="1" applyBorder="1" applyAlignment="1" applyProtection="1">
      <alignment horizontal="center" vertical="center"/>
      <protection locked="0"/>
    </xf>
    <xf numFmtId="0" fontId="0" fillId="0" borderId="0" xfId="0" applyProtection="1">
      <protection hidden="1"/>
    </xf>
    <xf numFmtId="0" fontId="1" fillId="0" borderId="0" xfId="0" applyFont="1" applyProtection="1">
      <protection hidden="1"/>
    </xf>
    <xf numFmtId="0" fontId="1" fillId="0" borderId="0" xfId="0" applyFont="1" applyAlignment="1" applyProtection="1">
      <alignment horizontal="left"/>
      <protection hidden="1"/>
    </xf>
    <xf numFmtId="0" fontId="0" fillId="0" borderId="0" xfId="0" applyAlignment="1">
      <alignment horizontal="left"/>
    </xf>
    <xf numFmtId="0" fontId="3" fillId="0" borderId="0" xfId="0" applyFont="1" applyProtection="1">
      <protection hidden="1"/>
    </xf>
    <xf numFmtId="164" fontId="2" fillId="0" borderId="5" xfId="0" applyNumberFormat="1" applyFont="1" applyBorder="1" applyAlignment="1">
      <alignment horizontal="center" vertical="center"/>
    </xf>
    <xf numFmtId="0" fontId="9" fillId="0" borderId="0" xfId="0" applyFont="1"/>
    <xf numFmtId="0" fontId="0" fillId="0" borderId="0" xfId="0" quotePrefix="1"/>
    <xf numFmtId="0" fontId="3" fillId="0" borderId="0" xfId="0" applyFont="1" applyAlignment="1" applyProtection="1">
      <alignment horizontal="center" vertical="center" wrapText="1"/>
      <protection hidden="1"/>
    </xf>
    <xf numFmtId="0" fontId="3" fillId="0" borderId="9" xfId="0" applyFont="1" applyBorder="1" applyAlignment="1" applyProtection="1">
      <alignment horizontal="right"/>
      <protection hidden="1"/>
    </xf>
    <xf numFmtId="0" fontId="3" fillId="0" borderId="0" xfId="0" applyFont="1" applyAlignment="1" applyProtection="1">
      <alignment horizontal="center"/>
      <protection hidden="1"/>
    </xf>
    <xf numFmtId="0" fontId="3" fillId="0" borderId="4" xfId="0" applyFont="1" applyBorder="1" applyAlignment="1" applyProtection="1">
      <alignment horizontal="center"/>
      <protection hidden="1"/>
    </xf>
    <xf numFmtId="165" fontId="3" fillId="0" borderId="10" xfId="0" applyNumberFormat="1" applyFont="1" applyBorder="1" applyAlignment="1" applyProtection="1">
      <alignment horizontal="center"/>
      <protection hidden="1"/>
    </xf>
    <xf numFmtId="0" fontId="24" fillId="0" borderId="0" xfId="0" applyFont="1"/>
    <xf numFmtId="0" fontId="14" fillId="0" borderId="0" xfId="0" applyFont="1" applyAlignment="1">
      <alignment horizontal="center" vertical="top"/>
    </xf>
    <xf numFmtId="0" fontId="11" fillId="0" borderId="0" xfId="0" applyFont="1"/>
    <xf numFmtId="0" fontId="3" fillId="0" borderId="0" xfId="0" applyFont="1" applyAlignment="1" applyProtection="1">
      <alignment horizontal="center" vertical="center"/>
      <protection hidden="1"/>
    </xf>
    <xf numFmtId="0" fontId="0" fillId="0" borderId="2" xfId="0" applyBorder="1" applyAlignment="1">
      <alignment horizontal="left"/>
    </xf>
    <xf numFmtId="0" fontId="0" fillId="0" borderId="2" xfId="0" applyBorder="1"/>
    <xf numFmtId="0" fontId="1" fillId="0" borderId="2" xfId="0" applyFont="1" applyBorder="1" applyAlignment="1">
      <alignment horizontal="left"/>
    </xf>
    <xf numFmtId="0" fontId="1" fillId="0" borderId="2" xfId="0" applyFont="1" applyBorder="1"/>
    <xf numFmtId="0" fontId="0" fillId="0" borderId="0" xfId="0" applyAlignment="1">
      <alignment vertical="center"/>
    </xf>
    <xf numFmtId="0" fontId="3" fillId="0" borderId="0" xfId="0" applyFont="1" applyAlignment="1" applyProtection="1">
      <alignment vertical="center"/>
      <protection hidden="1"/>
    </xf>
    <xf numFmtId="4" fontId="1" fillId="4" borderId="2" xfId="0" applyNumberFormat="1" applyFont="1" applyFill="1" applyBorder="1" applyAlignment="1" applyProtection="1">
      <alignment horizontal="center" vertical="center"/>
      <protection locked="0"/>
    </xf>
    <xf numFmtId="4" fontId="1" fillId="0" borderId="2" xfId="0" applyNumberFormat="1" applyFont="1" applyBorder="1" applyAlignment="1" applyProtection="1">
      <alignment horizontal="center" vertical="center"/>
      <protection hidden="1"/>
    </xf>
    <xf numFmtId="167" fontId="1" fillId="0" borderId="2" xfId="0" applyNumberFormat="1" applyFont="1" applyBorder="1" applyAlignment="1" applyProtection="1">
      <alignment horizontal="center" vertical="center"/>
      <protection hidden="1"/>
    </xf>
    <xf numFmtId="167" fontId="2" fillId="0" borderId="2" xfId="0" applyNumberFormat="1" applyFont="1" applyBorder="1" applyAlignment="1" applyProtection="1">
      <alignment horizontal="center" vertical="center"/>
      <protection hidden="1"/>
    </xf>
    <xf numFmtId="4" fontId="1" fillId="0" borderId="0" xfId="0" applyNumberFormat="1" applyFont="1" applyAlignment="1" applyProtection="1">
      <alignment horizontal="center" vertical="center"/>
      <protection hidden="1"/>
    </xf>
    <xf numFmtId="0" fontId="25" fillId="0" borderId="0" xfId="0" applyFont="1" applyAlignment="1" applyProtection="1">
      <alignment horizontal="center" vertical="center"/>
      <protection hidden="1"/>
    </xf>
    <xf numFmtId="164" fontId="3" fillId="0" borderId="0" xfId="0" applyNumberFormat="1" applyFont="1" applyAlignment="1" applyProtection="1">
      <alignment horizontal="center" vertical="center"/>
      <protection hidden="1"/>
    </xf>
    <xf numFmtId="166" fontId="3" fillId="0" borderId="0" xfId="0" applyNumberFormat="1" applyFont="1" applyAlignment="1" applyProtection="1">
      <alignment horizontal="center" vertical="center"/>
      <protection hidden="1"/>
    </xf>
    <xf numFmtId="167" fontId="3" fillId="0" borderId="0" xfId="0" applyNumberFormat="1" applyFont="1" applyAlignment="1" applyProtection="1">
      <alignment horizontal="center" vertical="center"/>
      <protection hidden="1"/>
    </xf>
    <xf numFmtId="166" fontId="3" fillId="0" borderId="2" xfId="0" applyNumberFormat="1" applyFont="1" applyBorder="1" applyAlignment="1" applyProtection="1">
      <alignment horizontal="center" vertical="center"/>
      <protection hidden="1"/>
    </xf>
    <xf numFmtId="167" fontId="3" fillId="0" borderId="2" xfId="0" applyNumberFormat="1" applyFont="1" applyBorder="1" applyAlignment="1" applyProtection="1">
      <alignment horizontal="center" vertical="center"/>
      <protection hidden="1"/>
    </xf>
    <xf numFmtId="167" fontId="1" fillId="0" borderId="0" xfId="0" applyNumberFormat="1" applyFont="1" applyAlignment="1" applyProtection="1">
      <alignment horizontal="center" vertical="center"/>
      <protection hidden="1"/>
    </xf>
    <xf numFmtId="167" fontId="2" fillId="0" borderId="0" xfId="0" applyNumberFormat="1" applyFont="1" applyAlignment="1" applyProtection="1">
      <alignment horizontal="center" vertical="center"/>
      <protection hidden="1"/>
    </xf>
    <xf numFmtId="164" fontId="2" fillId="0" borderId="0" xfId="0" applyNumberFormat="1" applyFont="1" applyAlignment="1" applyProtection="1">
      <alignment horizontal="left" vertical="center"/>
      <protection hidden="1"/>
    </xf>
    <xf numFmtId="0" fontId="0" fillId="0" borderId="0" xfId="0" applyAlignment="1" applyProtection="1">
      <alignment vertical="center"/>
      <protection hidden="1"/>
    </xf>
    <xf numFmtId="20" fontId="3" fillId="0" borderId="0" xfId="0" applyNumberFormat="1" applyFont="1" applyAlignment="1" applyProtection="1">
      <alignment horizontal="center" vertical="center"/>
      <protection hidden="1"/>
    </xf>
    <xf numFmtId="0" fontId="0" fillId="0" borderId="0" xfId="0" applyAlignment="1" applyProtection="1">
      <alignment horizontal="center" vertical="center"/>
      <protection hidden="1"/>
    </xf>
    <xf numFmtId="0" fontId="11" fillId="0" borderId="0" xfId="0" applyFont="1" applyAlignment="1" applyProtection="1">
      <alignment horizontal="center" vertical="center"/>
      <protection hidden="1"/>
    </xf>
    <xf numFmtId="164" fontId="2" fillId="0" borderId="5" xfId="0" applyNumberFormat="1" applyFont="1" applyBorder="1" applyAlignment="1" applyProtection="1">
      <alignment horizontal="center" vertical="center"/>
      <protection hidden="1"/>
    </xf>
    <xf numFmtId="0" fontId="7" fillId="0" borderId="0" xfId="0" applyFont="1"/>
    <xf numFmtId="0" fontId="2" fillId="0" borderId="0" xfId="0" applyFont="1" applyAlignment="1" applyProtection="1">
      <alignment horizontal="left" vertical="center"/>
      <protection hidden="1"/>
    </xf>
    <xf numFmtId="164" fontId="2" fillId="0" borderId="0" xfId="0" applyNumberFormat="1" applyFont="1" applyAlignment="1" applyProtection="1">
      <alignment horizontal="right" vertical="center"/>
      <protection hidden="1"/>
    </xf>
    <xf numFmtId="0" fontId="0" fillId="0" borderId="0" xfId="0" applyAlignment="1" applyProtection="1">
      <alignment horizontal="right" vertical="center"/>
      <protection hidden="1"/>
    </xf>
    <xf numFmtId="164" fontId="2" fillId="0" borderId="0" xfId="0" applyNumberFormat="1" applyFont="1" applyAlignment="1" applyProtection="1">
      <alignment horizontal="center" vertical="center"/>
      <protection hidden="1"/>
    </xf>
    <xf numFmtId="168" fontId="1" fillId="0" borderId="0" xfId="0" applyNumberFormat="1" applyFont="1" applyAlignment="1" applyProtection="1">
      <alignment horizontal="center" vertical="center"/>
      <protection hidden="1"/>
    </xf>
    <xf numFmtId="168" fontId="0" fillId="0" borderId="0" xfId="0" applyNumberFormat="1" applyAlignment="1" applyProtection="1">
      <alignment horizontal="center" vertical="center"/>
      <protection hidden="1"/>
    </xf>
    <xf numFmtId="167" fontId="2" fillId="4" borderId="2" xfId="0" applyNumberFormat="1" applyFont="1" applyFill="1" applyBorder="1" applyAlignment="1" applyProtection="1">
      <alignment horizontal="center" vertical="center"/>
      <protection locked="0"/>
    </xf>
    <xf numFmtId="0" fontId="31" fillId="0" borderId="0" xfId="0" applyFont="1" applyProtection="1">
      <protection hidden="1"/>
    </xf>
    <xf numFmtId="0" fontId="25" fillId="0" borderId="0" xfId="0" applyFont="1" applyProtection="1">
      <protection hidden="1"/>
    </xf>
    <xf numFmtId="0" fontId="33" fillId="0" borderId="0" xfId="0" applyFont="1" applyProtection="1">
      <protection hidden="1"/>
    </xf>
    <xf numFmtId="0" fontId="33" fillId="0" borderId="0" xfId="0" applyFont="1" applyAlignment="1" applyProtection="1">
      <alignment horizontal="left" vertical="center"/>
      <protection hidden="1"/>
    </xf>
    <xf numFmtId="0" fontId="30" fillId="0" borderId="0" xfId="0" applyFont="1" applyAlignment="1" applyProtection="1">
      <alignment horizontal="left"/>
      <protection hidden="1"/>
    </xf>
    <xf numFmtId="0" fontId="33" fillId="0" borderId="0" xfId="0" applyFont="1" applyAlignment="1" applyProtection="1">
      <alignment horizontal="center" vertical="center"/>
      <protection hidden="1"/>
    </xf>
    <xf numFmtId="0" fontId="25" fillId="0" borderId="0" xfId="0" applyFont="1" applyAlignment="1" applyProtection="1">
      <alignment vertical="center"/>
      <protection hidden="1"/>
    </xf>
    <xf numFmtId="0" fontId="31" fillId="0" borderId="0" xfId="0" applyFont="1" applyAlignment="1" applyProtection="1">
      <alignment vertical="center"/>
      <protection hidden="1"/>
    </xf>
    <xf numFmtId="0" fontId="35" fillId="0" borderId="0" xfId="0" applyFont="1" applyAlignment="1">
      <alignment vertical="center"/>
    </xf>
    <xf numFmtId="0" fontId="0" fillId="0" borderId="0" xfId="0" applyAlignment="1" applyProtection="1">
      <alignment horizontal="center"/>
      <protection hidden="1"/>
    </xf>
    <xf numFmtId="0" fontId="38" fillId="0" borderId="0" xfId="0" applyFont="1"/>
    <xf numFmtId="0" fontId="0" fillId="0" borderId="0" xfId="0" applyAlignment="1">
      <alignment horizontal="left" vertical="center"/>
    </xf>
    <xf numFmtId="0" fontId="0" fillId="0" borderId="0" xfId="0" applyAlignment="1">
      <alignment vertical="center" wrapText="1"/>
    </xf>
    <xf numFmtId="0" fontId="0" fillId="0" borderId="0" xfId="0" applyAlignment="1">
      <alignment wrapText="1"/>
    </xf>
    <xf numFmtId="0" fontId="40" fillId="0" borderId="0" xfId="2" applyFont="1" applyProtection="1">
      <protection hidden="1"/>
    </xf>
    <xf numFmtId="0" fontId="41" fillId="0" borderId="0" xfId="0" applyFont="1"/>
    <xf numFmtId="0" fontId="0" fillId="0" borderId="9" xfId="0" applyBorder="1"/>
    <xf numFmtId="0" fontId="3" fillId="0" borderId="9" xfId="0" applyFont="1" applyBorder="1" applyAlignment="1">
      <alignment horizontal="right"/>
    </xf>
    <xf numFmtId="0" fontId="25" fillId="0" borderId="0" xfId="0" applyFont="1"/>
    <xf numFmtId="0" fontId="3" fillId="7" borderId="2" xfId="0" applyFont="1" applyFill="1" applyBorder="1" applyAlignment="1" applyProtection="1">
      <alignment horizontal="center" vertical="center" wrapText="1"/>
      <protection locked="0" hidden="1"/>
    </xf>
    <xf numFmtId="169" fontId="3" fillId="7" borderId="2" xfId="0" applyNumberFormat="1" applyFont="1" applyFill="1" applyBorder="1" applyAlignment="1" applyProtection="1">
      <alignment horizontal="center" vertical="center" wrapText="1"/>
      <protection locked="0" hidden="1"/>
    </xf>
    <xf numFmtId="4" fontId="3" fillId="7" borderId="2" xfId="0" applyNumberFormat="1" applyFont="1" applyFill="1" applyBorder="1" applyAlignment="1" applyProtection="1">
      <alignment horizontal="center" vertical="center" wrapText="1"/>
      <protection locked="0" hidden="1"/>
    </xf>
    <xf numFmtId="0" fontId="3" fillId="7" borderId="2" xfId="0" applyFont="1" applyFill="1" applyBorder="1" applyAlignment="1" applyProtection="1">
      <alignment horizontal="center" wrapText="1"/>
      <protection locked="0" hidden="1"/>
    </xf>
    <xf numFmtId="169" fontId="3" fillId="7" borderId="2" xfId="0" applyNumberFormat="1" applyFont="1" applyFill="1" applyBorder="1" applyAlignment="1" applyProtection="1">
      <alignment horizontal="center" wrapText="1"/>
      <protection locked="0" hidden="1"/>
    </xf>
    <xf numFmtId="4" fontId="3" fillId="7" borderId="2" xfId="0" applyNumberFormat="1" applyFont="1" applyFill="1" applyBorder="1" applyAlignment="1" applyProtection="1">
      <alignment horizontal="center" wrapText="1"/>
      <protection locked="0" hidden="1"/>
    </xf>
    <xf numFmtId="0" fontId="2" fillId="5" borderId="2" xfId="0" applyFont="1" applyFill="1" applyBorder="1" applyAlignment="1" applyProtection="1">
      <alignment horizontal="center" vertical="top" wrapText="1"/>
      <protection hidden="1"/>
    </xf>
    <xf numFmtId="0" fontId="0" fillId="0" borderId="2" xfId="0" applyBorder="1" applyAlignment="1">
      <alignment wrapText="1"/>
    </xf>
    <xf numFmtId="0" fontId="3" fillId="0" borderId="2" xfId="0" applyFont="1" applyBorder="1" applyAlignment="1">
      <alignment wrapText="1"/>
    </xf>
    <xf numFmtId="0" fontId="40" fillId="0" borderId="0" xfId="2" applyFont="1"/>
    <xf numFmtId="0" fontId="14" fillId="0" borderId="0" xfId="0" applyFont="1" applyAlignment="1">
      <alignment wrapText="1"/>
    </xf>
    <xf numFmtId="0" fontId="14" fillId="0" borderId="0" xfId="0" applyFont="1" applyAlignment="1">
      <alignment horizontal="left"/>
    </xf>
    <xf numFmtId="0" fontId="1" fillId="0" borderId="0" xfId="0" applyFont="1" applyAlignment="1">
      <alignment wrapText="1"/>
    </xf>
    <xf numFmtId="0" fontId="6" fillId="0" borderId="0" xfId="0" applyFont="1" applyAlignment="1">
      <alignment vertical="center"/>
    </xf>
    <xf numFmtId="0" fontId="14" fillId="0" borderId="0" xfId="0" applyFont="1"/>
    <xf numFmtId="0" fontId="15" fillId="0" borderId="0" xfId="0" applyFont="1"/>
    <xf numFmtId="0" fontId="15" fillId="0" borderId="0" xfId="0" applyFont="1" applyAlignment="1">
      <alignment wrapText="1"/>
    </xf>
    <xf numFmtId="0" fontId="0" fillId="0" borderId="0" xfId="0" applyAlignment="1">
      <alignment horizontal="center" vertical="top"/>
    </xf>
    <xf numFmtId="0" fontId="0" fillId="0" borderId="0" xfId="0" applyAlignment="1">
      <alignment vertical="top"/>
    </xf>
    <xf numFmtId="164" fontId="0" fillId="0" borderId="0" xfId="0" applyNumberFormat="1" applyAlignment="1">
      <alignment horizontal="right"/>
    </xf>
    <xf numFmtId="0" fontId="39" fillId="0" borderId="0" xfId="2"/>
    <xf numFmtId="0" fontId="0" fillId="0" borderId="0" xfId="0"/>
    <xf numFmtId="0" fontId="2" fillId="0" borderId="3" xfId="0" applyFont="1" applyBorder="1" applyAlignment="1" applyProtection="1">
      <alignment horizontal="righ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0" fontId="2" fillId="0" borderId="2" xfId="0" applyFont="1" applyBorder="1" applyAlignment="1" applyProtection="1">
      <alignment horizontal="right" vertical="center"/>
      <protection hidden="1"/>
    </xf>
    <xf numFmtId="0" fontId="0" fillId="0" borderId="2" xfId="0" applyBorder="1" applyAlignment="1" applyProtection="1">
      <alignment horizontal="right" vertical="center"/>
      <protection hidden="1"/>
    </xf>
    <xf numFmtId="0" fontId="0" fillId="0" borderId="2" xfId="0" applyBorder="1" applyProtection="1">
      <protection hidden="1"/>
    </xf>
    <xf numFmtId="0" fontId="3" fillId="0" borderId="9" xfId="0" applyFont="1" applyBorder="1" applyAlignment="1">
      <alignment horizontal="right" wrapText="1"/>
    </xf>
    <xf numFmtId="0" fontId="0" fillId="0" borderId="9" xfId="0" applyBorder="1" applyAlignment="1">
      <alignment horizontal="right" wrapText="1"/>
    </xf>
    <xf numFmtId="0" fontId="0" fillId="0" borderId="9" xfId="0" applyBorder="1"/>
    <xf numFmtId="0" fontId="3" fillId="0" borderId="0" xfId="0" applyFont="1" applyAlignment="1">
      <alignment horizontal="right"/>
    </xf>
    <xf numFmtId="0" fontId="3" fillId="0" borderId="0" xfId="0" applyFont="1"/>
    <xf numFmtId="0" fontId="3" fillId="4" borderId="10" xfId="0" applyFont="1" applyFill="1" applyBorder="1" applyAlignment="1" applyProtection="1">
      <alignment horizontal="center"/>
      <protection locked="0"/>
    </xf>
    <xf numFmtId="49" fontId="3" fillId="4" borderId="4" xfId="0" applyNumberFormat="1" applyFont="1" applyFill="1" applyBorder="1" applyAlignment="1" applyProtection="1">
      <alignment horizontal="center"/>
      <protection locked="0"/>
    </xf>
    <xf numFmtId="0" fontId="11" fillId="4" borderId="2" xfId="0" applyFont="1" applyFill="1" applyBorder="1" applyAlignment="1" applyProtection="1">
      <alignment horizontal="center" vertical="center"/>
      <protection locked="0" hidden="1"/>
    </xf>
    <xf numFmtId="0" fontId="11" fillId="0" borderId="2" xfId="0" applyFont="1" applyBorder="1" applyAlignment="1" applyProtection="1">
      <alignment horizontal="center" vertical="center"/>
      <protection locked="0" hidden="1"/>
    </xf>
    <xf numFmtId="0" fontId="11" fillId="4" borderId="3" xfId="0" applyFont="1" applyFill="1" applyBorder="1" applyAlignment="1" applyProtection="1">
      <alignment horizontal="center" vertical="center"/>
      <protection locked="0" hidden="1"/>
    </xf>
    <xf numFmtId="0" fontId="11" fillId="0" borderId="4" xfId="0" applyFont="1" applyBorder="1" applyAlignment="1" applyProtection="1">
      <alignment horizontal="center" vertical="center"/>
      <protection locked="0" hidden="1"/>
    </xf>
    <xf numFmtId="164" fontId="2" fillId="0" borderId="3" xfId="0" applyNumberFormat="1" applyFont="1" applyBorder="1" applyAlignment="1" applyProtection="1">
      <alignment horizontal="right" vertical="center"/>
      <protection hidden="1"/>
    </xf>
    <xf numFmtId="0" fontId="0" fillId="0" borderId="4" xfId="0" applyBorder="1" applyAlignment="1" applyProtection="1">
      <alignment horizontal="right" vertical="center"/>
      <protection hidden="1"/>
    </xf>
    <xf numFmtId="168" fontId="1" fillId="0" borderId="3" xfId="0" applyNumberFormat="1" applyFont="1" applyBorder="1" applyAlignment="1" applyProtection="1">
      <alignment horizontal="center" vertical="center"/>
      <protection hidden="1"/>
    </xf>
    <xf numFmtId="168" fontId="0" fillId="0" borderId="5" xfId="0" applyNumberFormat="1" applyBorder="1" applyAlignment="1" applyProtection="1">
      <alignment horizontal="center" vertical="center"/>
      <protection hidden="1"/>
    </xf>
    <xf numFmtId="0" fontId="9" fillId="0" borderId="0" xfId="0" applyFont="1"/>
    <xf numFmtId="165" fontId="3" fillId="4" borderId="10" xfId="0" applyNumberFormat="1" applyFont="1" applyFill="1" applyBorder="1" applyAlignment="1" applyProtection="1">
      <alignment horizontal="center"/>
      <protection locked="0"/>
    </xf>
    <xf numFmtId="0" fontId="0" fillId="0" borderId="10" xfId="0" applyBorder="1" applyProtection="1">
      <protection locked="0"/>
    </xf>
    <xf numFmtId="0" fontId="2" fillId="2" borderId="2" xfId="0" applyFont="1" applyFill="1" applyBorder="1" applyAlignment="1">
      <alignment horizontal="center" vertical="center"/>
    </xf>
    <xf numFmtId="0" fontId="0" fillId="0" borderId="2" xfId="0" applyBorder="1"/>
    <xf numFmtId="0" fontId="0" fillId="0" borderId="10" xfId="0" applyBorder="1"/>
    <xf numFmtId="0" fontId="2" fillId="2" borderId="3" xfId="0" applyFont="1" applyFill="1" applyBorder="1" applyAlignment="1">
      <alignment horizontal="center" vertical="center"/>
    </xf>
    <xf numFmtId="0" fontId="0" fillId="0" borderId="4" xfId="0" applyBorder="1" applyAlignment="1">
      <alignment horizontal="center" vertical="center"/>
    </xf>
    <xf numFmtId="0" fontId="3" fillId="4" borderId="10" xfId="0" applyFont="1" applyFill="1" applyBorder="1" applyAlignment="1" applyProtection="1">
      <alignment horizontal="center" vertical="center"/>
      <protection locked="0"/>
    </xf>
    <xf numFmtId="0" fontId="0" fillId="0" borderId="0" xfId="0" applyAlignment="1" applyProtection="1">
      <alignment horizontal="center"/>
      <protection hidden="1"/>
    </xf>
    <xf numFmtId="14" fontId="3" fillId="4" borderId="4" xfId="0" applyNumberFormat="1" applyFont="1" applyFill="1" applyBorder="1" applyAlignment="1" applyProtection="1">
      <alignment horizontal="center" vertical="center"/>
      <protection locked="0"/>
    </xf>
    <xf numFmtId="0" fontId="3" fillId="4" borderId="4" xfId="0" applyFont="1" applyFill="1" applyBorder="1" applyAlignment="1" applyProtection="1">
      <alignment horizontal="center" vertical="center"/>
      <protection locked="0"/>
    </xf>
    <xf numFmtId="0" fontId="0" fillId="0" borderId="2" xfId="0" applyBorder="1" applyAlignment="1" applyProtection="1">
      <alignment horizontal="right"/>
      <protection hidden="1"/>
    </xf>
    <xf numFmtId="168" fontId="1" fillId="0" borderId="7" xfId="0" applyNumberFormat="1" applyFont="1" applyBorder="1" applyAlignment="1" applyProtection="1">
      <alignment horizontal="center" vertical="center"/>
      <protection hidden="1"/>
    </xf>
    <xf numFmtId="168" fontId="0" fillId="0" borderId="8" xfId="0" applyNumberFormat="1" applyBorder="1" applyAlignment="1" applyProtection="1">
      <alignment horizontal="center" vertical="center"/>
      <protection hidden="1"/>
    </xf>
    <xf numFmtId="0" fontId="3" fillId="0" borderId="0" xfId="0" applyFont="1" applyAlignment="1" applyProtection="1">
      <alignment horizontal="center"/>
      <protection hidden="1"/>
    </xf>
    <xf numFmtId="164" fontId="2" fillId="0" borderId="0" xfId="0" applyNumberFormat="1" applyFont="1" applyAlignment="1">
      <alignment horizontal="left" vertical="center"/>
    </xf>
    <xf numFmtId="0" fontId="1" fillId="0" borderId="0" xfId="0" applyFont="1" applyAlignment="1">
      <alignment vertical="center"/>
    </xf>
    <xf numFmtId="0" fontId="3" fillId="0" borderId="0" xfId="0" applyFont="1" applyAlignment="1" applyProtection="1">
      <alignment vertical="center"/>
      <protection hidden="1"/>
    </xf>
    <xf numFmtId="164" fontId="2" fillId="0" borderId="3" xfId="0" applyNumberFormat="1" applyFont="1" applyBorder="1" applyAlignment="1">
      <alignment horizontal="right" vertical="center"/>
    </xf>
    <xf numFmtId="0" fontId="0" fillId="0" borderId="4" xfId="0" applyBorder="1" applyAlignment="1">
      <alignment horizontal="right" vertical="center"/>
    </xf>
    <xf numFmtId="0" fontId="1" fillId="0" borderId="9" xfId="0" applyFont="1" applyBorder="1"/>
    <xf numFmtId="164" fontId="2" fillId="0" borderId="7" xfId="0" applyNumberFormat="1" applyFont="1" applyBorder="1" applyAlignment="1" applyProtection="1">
      <alignment horizontal="right" vertical="center"/>
      <protection hidden="1"/>
    </xf>
    <xf numFmtId="0" fontId="0" fillId="0" borderId="10" xfId="0" applyBorder="1" applyAlignment="1" applyProtection="1">
      <alignment horizontal="right" vertical="center"/>
      <protection hidden="1"/>
    </xf>
    <xf numFmtId="0" fontId="0" fillId="0" borderId="8" xfId="0" applyBorder="1" applyAlignment="1" applyProtection="1">
      <alignment vertical="center"/>
      <protection hidden="1"/>
    </xf>
    <xf numFmtId="0" fontId="3" fillId="0" borderId="2" xfId="0" applyFont="1" applyBorder="1" applyAlignment="1" applyProtection="1">
      <alignment horizontal="right"/>
      <protection hidden="1"/>
    </xf>
    <xf numFmtId="0" fontId="11" fillId="0" borderId="0" xfId="0" applyFont="1" applyAlignment="1">
      <alignment vertical="center"/>
    </xf>
    <xf numFmtId="0" fontId="2" fillId="0" borderId="0" xfId="0" applyFont="1" applyAlignment="1" applyProtection="1">
      <alignment horizontal="left" vertical="center"/>
      <protection hidden="1"/>
    </xf>
    <xf numFmtId="0" fontId="0" fillId="0" borderId="0" xfId="0" applyAlignment="1" applyProtection="1">
      <alignment horizontal="left" vertical="center"/>
      <protection hidden="1"/>
    </xf>
    <xf numFmtId="0" fontId="2" fillId="0" borderId="0" xfId="0" applyFont="1" applyAlignment="1" applyProtection="1">
      <alignment horizontal="right" vertical="center"/>
      <protection hidden="1"/>
    </xf>
    <xf numFmtId="0" fontId="0" fillId="0" borderId="0" xfId="0" applyAlignment="1" applyProtection="1">
      <alignment vertical="center"/>
      <protection hidden="1"/>
    </xf>
    <xf numFmtId="0" fontId="0" fillId="0" borderId="0" xfId="0" applyAlignment="1">
      <alignment horizontal="center"/>
    </xf>
    <xf numFmtId="0" fontId="6" fillId="0" borderId="0" xfId="0" applyFont="1" applyAlignment="1">
      <alignment vertical="center"/>
    </xf>
    <xf numFmtId="0" fontId="0" fillId="0" borderId="0" xfId="0" applyAlignment="1">
      <alignment vertical="center"/>
    </xf>
    <xf numFmtId="0" fontId="0" fillId="0" borderId="0" xfId="0" applyAlignment="1">
      <alignment horizontal="left"/>
    </xf>
    <xf numFmtId="0" fontId="0" fillId="0" borderId="0" xfId="0" applyAlignment="1">
      <alignment wrapText="1"/>
    </xf>
    <xf numFmtId="0" fontId="1" fillId="0" borderId="0" xfId="0" applyFont="1" applyAlignment="1">
      <alignment wrapText="1"/>
    </xf>
    <xf numFmtId="0" fontId="1" fillId="0" borderId="0" xfId="0" applyFont="1" applyAlignment="1">
      <alignment horizontal="left" wrapText="1"/>
    </xf>
    <xf numFmtId="0" fontId="1" fillId="0" borderId="2" xfId="0" applyFont="1" applyBorder="1"/>
    <xf numFmtId="165" fontId="3" fillId="0" borderId="10" xfId="0" applyNumberFormat="1" applyFont="1" applyBorder="1" applyAlignment="1" applyProtection="1">
      <alignment horizontal="center"/>
      <protection hidden="1"/>
    </xf>
    <xf numFmtId="0" fontId="3" fillId="0" borderId="0" xfId="0" applyFont="1" applyProtection="1">
      <protection hidden="1"/>
    </xf>
    <xf numFmtId="0" fontId="0" fillId="0" borderId="0" xfId="0" applyProtection="1">
      <protection hidden="1"/>
    </xf>
    <xf numFmtId="0" fontId="3" fillId="0" borderId="9" xfId="0" applyFont="1" applyBorder="1" applyAlignment="1" applyProtection="1">
      <alignment horizontal="right" wrapText="1"/>
      <protection hidden="1"/>
    </xf>
    <xf numFmtId="0" fontId="0" fillId="0" borderId="9" xfId="0" applyBorder="1" applyProtection="1">
      <protection hidden="1"/>
    </xf>
    <xf numFmtId="0" fontId="3" fillId="0" borderId="10" xfId="0" applyFont="1" applyBorder="1" applyAlignment="1" applyProtection="1">
      <alignment horizontal="center"/>
      <protection hidden="1"/>
    </xf>
    <xf numFmtId="0" fontId="0" fillId="0" borderId="10" xfId="0" applyBorder="1" applyAlignment="1" applyProtection="1">
      <alignment horizontal="center"/>
      <protection hidden="1"/>
    </xf>
    <xf numFmtId="0" fontId="3" fillId="0" borderId="4" xfId="0" applyFont="1" applyBorder="1" applyAlignment="1" applyProtection="1">
      <alignment horizontal="center"/>
      <protection hidden="1"/>
    </xf>
    <xf numFmtId="0" fontId="0" fillId="0" borderId="4" xfId="0" applyBorder="1" applyAlignment="1" applyProtection="1">
      <alignment horizontal="center"/>
      <protection hidden="1"/>
    </xf>
    <xf numFmtId="0" fontId="21" fillId="0" borderId="24" xfId="0" applyFont="1" applyBorder="1" applyAlignment="1" applyProtection="1">
      <alignment vertical="center"/>
      <protection hidden="1"/>
    </xf>
    <xf numFmtId="0" fontId="19" fillId="0" borderId="25" xfId="0" applyFont="1" applyBorder="1" applyProtection="1">
      <protection hidden="1"/>
    </xf>
    <xf numFmtId="0" fontId="19" fillId="0" borderId="26" xfId="0" applyFont="1" applyBorder="1" applyProtection="1">
      <protection hidden="1"/>
    </xf>
    <xf numFmtId="10" fontId="20" fillId="0" borderId="27" xfId="1" applyNumberFormat="1" applyFont="1" applyFill="1" applyBorder="1" applyAlignment="1" applyProtection="1">
      <alignment horizontal="center"/>
      <protection hidden="1"/>
    </xf>
    <xf numFmtId="10" fontId="20" fillId="0" borderId="26" xfId="1" applyNumberFormat="1" applyFont="1" applyFill="1" applyBorder="1" applyAlignment="1" applyProtection="1">
      <alignment horizontal="center"/>
      <protection hidden="1"/>
    </xf>
    <xf numFmtId="0" fontId="18" fillId="0" borderId="27" xfId="0" applyFont="1" applyBorder="1" applyAlignment="1" applyProtection="1">
      <alignment horizontal="center"/>
      <protection hidden="1"/>
    </xf>
    <xf numFmtId="0" fontId="18" fillId="0" borderId="28" xfId="0" applyFont="1" applyBorder="1" applyAlignment="1" applyProtection="1">
      <alignment horizontal="center"/>
      <protection hidden="1"/>
    </xf>
    <xf numFmtId="0" fontId="19" fillId="0" borderId="20" xfId="0" applyFont="1" applyBorder="1" applyAlignment="1" applyProtection="1">
      <alignment vertical="center" wrapText="1"/>
      <protection hidden="1"/>
    </xf>
    <xf numFmtId="0" fontId="19" fillId="0" borderId="9" xfId="0" applyFont="1" applyBorder="1" applyAlignment="1" applyProtection="1">
      <alignment vertical="center"/>
      <protection hidden="1"/>
    </xf>
    <xf numFmtId="0" fontId="19" fillId="0" borderId="6" xfId="0" applyFont="1" applyBorder="1" applyAlignment="1" applyProtection="1">
      <alignment vertical="center"/>
      <protection hidden="1"/>
    </xf>
    <xf numFmtId="0" fontId="19" fillId="0" borderId="31" xfId="0" applyFont="1" applyBorder="1" applyAlignment="1" applyProtection="1">
      <alignment vertical="center"/>
      <protection hidden="1"/>
    </xf>
    <xf numFmtId="0" fontId="19" fillId="0" borderId="1" xfId="0" applyFont="1" applyBorder="1" applyAlignment="1" applyProtection="1">
      <alignment vertical="center"/>
      <protection hidden="1"/>
    </xf>
    <xf numFmtId="0" fontId="19" fillId="0" borderId="32" xfId="0" applyFont="1" applyBorder="1" applyAlignment="1" applyProtection="1">
      <alignment vertical="center"/>
      <protection hidden="1"/>
    </xf>
    <xf numFmtId="0" fontId="18" fillId="4" borderId="14" xfId="0" applyFont="1" applyFill="1" applyBorder="1" applyAlignment="1" applyProtection="1">
      <alignment horizontal="center"/>
      <protection hidden="1"/>
    </xf>
    <xf numFmtId="0" fontId="18" fillId="0" borderId="6" xfId="0" applyFont="1" applyBorder="1" applyAlignment="1" applyProtection="1">
      <alignment horizontal="center"/>
      <protection hidden="1"/>
    </xf>
    <xf numFmtId="0" fontId="18" fillId="0" borderId="33" xfId="0" applyFont="1" applyBorder="1" applyAlignment="1" applyProtection="1">
      <alignment horizontal="center"/>
      <protection hidden="1"/>
    </xf>
    <xf numFmtId="0" fontId="18" fillId="0" borderId="32" xfId="0" applyFont="1" applyBorder="1" applyAlignment="1" applyProtection="1">
      <alignment horizontal="center"/>
      <protection hidden="1"/>
    </xf>
    <xf numFmtId="0" fontId="18" fillId="0" borderId="14" xfId="0" applyFont="1" applyBorder="1" applyAlignment="1" applyProtection="1">
      <alignment horizontal="center"/>
      <protection hidden="1"/>
    </xf>
    <xf numFmtId="0" fontId="18" fillId="0" borderId="41" xfId="0" applyFont="1" applyBorder="1" applyAlignment="1" applyProtection="1">
      <alignment horizontal="center"/>
      <protection hidden="1"/>
    </xf>
    <xf numFmtId="0" fontId="18" fillId="0" borderId="42" xfId="0" applyFont="1" applyBorder="1" applyAlignment="1" applyProtection="1">
      <alignment horizontal="center"/>
      <protection hidden="1"/>
    </xf>
    <xf numFmtId="0" fontId="19" fillId="0" borderId="29" xfId="0" applyFont="1" applyBorder="1" applyAlignment="1" applyProtection="1">
      <alignment vertical="center" wrapText="1"/>
      <protection hidden="1"/>
    </xf>
    <xf numFmtId="0" fontId="19" fillId="0" borderId="13" xfId="0" applyFont="1" applyBorder="1" applyAlignment="1" applyProtection="1">
      <alignment vertical="center"/>
      <protection hidden="1"/>
    </xf>
    <xf numFmtId="0" fontId="19" fillId="0" borderId="30" xfId="0" applyFont="1" applyBorder="1" applyAlignment="1" applyProtection="1">
      <alignment vertical="center"/>
      <protection hidden="1"/>
    </xf>
    <xf numFmtId="0" fontId="19" fillId="0" borderId="23" xfId="0" applyFont="1" applyBorder="1" applyAlignment="1" applyProtection="1">
      <alignment vertical="center"/>
      <protection hidden="1"/>
    </xf>
    <xf numFmtId="0" fontId="19" fillId="0" borderId="10" xfId="0" applyFont="1" applyBorder="1" applyAlignment="1" applyProtection="1">
      <alignment vertical="center"/>
      <protection hidden="1"/>
    </xf>
    <xf numFmtId="0" fontId="19" fillId="0" borderId="8" xfId="0" applyFont="1" applyBorder="1" applyAlignment="1" applyProtection="1">
      <alignment vertical="center"/>
      <protection hidden="1"/>
    </xf>
    <xf numFmtId="0" fontId="20" fillId="3" borderId="34" xfId="0" quotePrefix="1" applyFont="1" applyFill="1" applyBorder="1" applyAlignment="1" applyProtection="1">
      <alignment horizontal="center" vertical="center"/>
      <protection hidden="1"/>
    </xf>
    <xf numFmtId="0" fontId="20" fillId="0" borderId="30" xfId="0" applyFont="1" applyBorder="1" applyAlignment="1" applyProtection="1">
      <alignment horizontal="center" vertical="center"/>
      <protection hidden="1"/>
    </xf>
    <xf numFmtId="0" fontId="20" fillId="0" borderId="7" xfId="0" applyFont="1" applyBorder="1" applyAlignment="1" applyProtection="1">
      <alignment horizontal="center" vertical="center"/>
      <protection hidden="1"/>
    </xf>
    <xf numFmtId="0" fontId="20" fillId="0" borderId="8" xfId="0" applyFont="1" applyBorder="1" applyAlignment="1" applyProtection="1">
      <alignment horizontal="center" vertical="center"/>
      <protection hidden="1"/>
    </xf>
    <xf numFmtId="0" fontId="18" fillId="0" borderId="34" xfId="0" applyFont="1" applyBorder="1" applyAlignment="1" applyProtection="1">
      <alignment horizontal="center"/>
      <protection hidden="1"/>
    </xf>
    <xf numFmtId="0" fontId="18" fillId="0" borderId="39" xfId="0" applyFont="1" applyBorder="1" applyAlignment="1" applyProtection="1">
      <alignment horizontal="center"/>
      <protection hidden="1"/>
    </xf>
    <xf numFmtId="0" fontId="18" fillId="0" borderId="7" xfId="0" applyFont="1" applyBorder="1" applyAlignment="1" applyProtection="1">
      <alignment horizontal="center"/>
      <protection hidden="1"/>
    </xf>
    <xf numFmtId="0" fontId="18" fillId="0" borderId="40" xfId="0" applyFont="1" applyBorder="1" applyAlignment="1" applyProtection="1">
      <alignment horizontal="center"/>
      <protection hidden="1"/>
    </xf>
    <xf numFmtId="0" fontId="19" fillId="0" borderId="29" xfId="0" applyFont="1" applyBorder="1" applyAlignment="1" applyProtection="1">
      <alignment vertical="top" wrapText="1"/>
      <protection hidden="1"/>
    </xf>
    <xf numFmtId="0" fontId="19" fillId="0" borderId="30" xfId="0" applyFont="1" applyBorder="1" applyAlignment="1" applyProtection="1">
      <alignment vertical="top" wrapText="1"/>
      <protection hidden="1"/>
    </xf>
    <xf numFmtId="0" fontId="19" fillId="0" borderId="22" xfId="0" applyFont="1" applyBorder="1" applyAlignment="1" applyProtection="1">
      <alignment vertical="top" wrapText="1"/>
      <protection hidden="1"/>
    </xf>
    <xf numFmtId="0" fontId="19" fillId="0" borderId="11" xfId="0" applyFont="1" applyBorder="1" applyAlignment="1" applyProtection="1">
      <alignment vertical="top" wrapText="1"/>
      <protection hidden="1"/>
    </xf>
    <xf numFmtId="0" fontId="19" fillId="0" borderId="23" xfId="0" applyFont="1" applyBorder="1" applyAlignment="1" applyProtection="1">
      <alignment vertical="top" wrapText="1"/>
      <protection hidden="1"/>
    </xf>
    <xf numFmtId="0" fontId="19" fillId="0" borderId="8" xfId="0" applyFont="1" applyBorder="1" applyAlignment="1" applyProtection="1">
      <alignment vertical="top" wrapText="1"/>
      <protection hidden="1"/>
    </xf>
    <xf numFmtId="0" fontId="19" fillId="0" borderId="18" xfId="0" applyFont="1" applyBorder="1" applyProtection="1">
      <protection hidden="1"/>
    </xf>
    <xf numFmtId="0" fontId="19" fillId="0" borderId="16" xfId="0" applyFont="1" applyBorder="1" applyProtection="1">
      <protection hidden="1"/>
    </xf>
    <xf numFmtId="0" fontId="19" fillId="0" borderId="17" xfId="0" applyFont="1" applyBorder="1" applyProtection="1">
      <protection hidden="1"/>
    </xf>
    <xf numFmtId="0" fontId="18" fillId="4" borderId="18" xfId="0" applyFont="1" applyFill="1" applyBorder="1" applyAlignment="1" applyProtection="1">
      <alignment horizontal="center"/>
      <protection hidden="1"/>
    </xf>
    <xf numFmtId="0" fontId="18" fillId="0" borderId="17" xfId="0" applyFont="1" applyBorder="1" applyAlignment="1" applyProtection="1">
      <alignment horizontal="center"/>
      <protection hidden="1"/>
    </xf>
    <xf numFmtId="0" fontId="18" fillId="0" borderId="18" xfId="0" applyFont="1" applyBorder="1" applyAlignment="1" applyProtection="1">
      <alignment horizontal="center"/>
      <protection hidden="1"/>
    </xf>
    <xf numFmtId="0" fontId="18" fillId="0" borderId="19" xfId="0" applyFont="1" applyBorder="1" applyAlignment="1" applyProtection="1">
      <alignment horizontal="center"/>
      <protection hidden="1"/>
    </xf>
    <xf numFmtId="0" fontId="19" fillId="0" borderId="3" xfId="0" applyFont="1" applyBorder="1" applyProtection="1">
      <protection hidden="1"/>
    </xf>
    <xf numFmtId="0" fontId="19" fillId="0" borderId="4" xfId="0" applyFont="1" applyBorder="1" applyProtection="1">
      <protection hidden="1"/>
    </xf>
    <xf numFmtId="0" fontId="19" fillId="0" borderId="5" xfId="0" applyFont="1" applyBorder="1" applyProtection="1">
      <protection hidden="1"/>
    </xf>
    <xf numFmtId="0" fontId="18" fillId="4" borderId="3" xfId="0" applyFont="1" applyFill="1" applyBorder="1" applyAlignment="1" applyProtection="1">
      <alignment horizontal="center"/>
      <protection hidden="1"/>
    </xf>
    <xf numFmtId="0" fontId="18" fillId="0" borderId="5" xfId="0" applyFont="1" applyBorder="1" applyAlignment="1" applyProtection="1">
      <alignment horizontal="center"/>
      <protection hidden="1"/>
    </xf>
    <xf numFmtId="0" fontId="18" fillId="0" borderId="3" xfId="0" applyFont="1" applyBorder="1" applyAlignment="1" applyProtection="1">
      <alignment horizontal="center"/>
      <protection hidden="1"/>
    </xf>
    <xf numFmtId="0" fontId="18" fillId="0" borderId="21" xfId="0" applyFont="1" applyBorder="1" applyAlignment="1" applyProtection="1">
      <alignment horizontal="center"/>
      <protection hidden="1"/>
    </xf>
    <xf numFmtId="0" fontId="19" fillId="0" borderId="24" xfId="0" applyFont="1" applyBorder="1" applyProtection="1">
      <protection hidden="1"/>
    </xf>
    <xf numFmtId="0" fontId="20" fillId="3" borderId="27" xfId="0" applyFont="1" applyFill="1" applyBorder="1" applyAlignment="1" applyProtection="1">
      <alignment horizontal="center"/>
      <protection hidden="1"/>
    </xf>
    <xf numFmtId="0" fontId="20" fillId="0" borderId="26" xfId="0" applyFont="1" applyBorder="1" applyAlignment="1" applyProtection="1">
      <alignment horizontal="center"/>
      <protection hidden="1"/>
    </xf>
    <xf numFmtId="0" fontId="19" fillId="5" borderId="20" xfId="0" applyFont="1" applyFill="1" applyBorder="1" applyProtection="1">
      <protection hidden="1"/>
    </xf>
    <xf numFmtId="0" fontId="19" fillId="5" borderId="9" xfId="0" applyFont="1" applyFill="1" applyBorder="1" applyProtection="1">
      <protection hidden="1"/>
    </xf>
    <xf numFmtId="0" fontId="19" fillId="5" borderId="22" xfId="0" applyFont="1" applyFill="1" applyBorder="1" applyProtection="1">
      <protection hidden="1"/>
    </xf>
    <xf numFmtId="0" fontId="19" fillId="5" borderId="0" xfId="0" applyFont="1" applyFill="1" applyProtection="1">
      <protection hidden="1"/>
    </xf>
    <xf numFmtId="0" fontId="18" fillId="3" borderId="3" xfId="0" applyFont="1" applyFill="1" applyBorder="1" applyAlignment="1" applyProtection="1">
      <alignment horizontal="center"/>
      <protection hidden="1"/>
    </xf>
    <xf numFmtId="0" fontId="19" fillId="0" borderId="14" xfId="0" applyFont="1" applyBorder="1" applyAlignment="1" applyProtection="1">
      <alignment wrapText="1"/>
      <protection hidden="1"/>
    </xf>
    <xf numFmtId="0" fontId="19" fillId="0" borderId="9" xfId="0" applyFont="1" applyBorder="1" applyProtection="1">
      <protection hidden="1"/>
    </xf>
    <xf numFmtId="0" fontId="19" fillId="0" borderId="6" xfId="0" applyFont="1" applyBorder="1" applyProtection="1">
      <protection hidden="1"/>
    </xf>
    <xf numFmtId="0" fontId="19" fillId="0" borderId="7" xfId="0" applyFont="1" applyBorder="1" applyProtection="1">
      <protection hidden="1"/>
    </xf>
    <xf numFmtId="0" fontId="19" fillId="0" borderId="10" xfId="0" applyFont="1" applyBorder="1" applyProtection="1">
      <protection hidden="1"/>
    </xf>
    <xf numFmtId="0" fontId="19" fillId="0" borderId="8" xfId="0" applyFont="1" applyBorder="1" applyProtection="1">
      <protection hidden="1"/>
    </xf>
    <xf numFmtId="0" fontId="18" fillId="0" borderId="8" xfId="0" applyFont="1" applyBorder="1" applyAlignment="1" applyProtection="1">
      <alignment horizontal="center"/>
      <protection hidden="1"/>
    </xf>
    <xf numFmtId="0" fontId="18" fillId="2" borderId="35" xfId="0" applyFont="1" applyFill="1" applyBorder="1" applyProtection="1">
      <protection hidden="1"/>
    </xf>
    <xf numFmtId="0" fontId="18" fillId="0" borderId="12" xfId="0" applyFont="1" applyBorder="1" applyProtection="1">
      <protection hidden="1"/>
    </xf>
    <xf numFmtId="0" fontId="18" fillId="0" borderId="36" xfId="0" applyFont="1" applyBorder="1" applyProtection="1">
      <protection hidden="1"/>
    </xf>
    <xf numFmtId="0" fontId="18" fillId="2" borderId="37" xfId="0" applyFont="1" applyFill="1" applyBorder="1" applyAlignment="1" applyProtection="1">
      <alignment horizontal="center"/>
      <protection hidden="1"/>
    </xf>
    <xf numFmtId="0" fontId="18" fillId="0" borderId="36" xfId="0" applyFont="1" applyBorder="1" applyAlignment="1" applyProtection="1">
      <alignment horizontal="center"/>
      <protection hidden="1"/>
    </xf>
    <xf numFmtId="0" fontId="18" fillId="0" borderId="38" xfId="0" applyFont="1" applyBorder="1" applyAlignment="1" applyProtection="1">
      <alignment horizontal="center"/>
      <protection hidden="1"/>
    </xf>
    <xf numFmtId="0" fontId="19" fillId="0" borderId="15" xfId="0" applyFont="1" applyBorder="1" applyProtection="1">
      <protection hidden="1"/>
    </xf>
    <xf numFmtId="0" fontId="2" fillId="0" borderId="24" xfId="0" applyFont="1" applyBorder="1" applyAlignment="1" applyProtection="1">
      <alignment vertical="center"/>
      <protection hidden="1"/>
    </xf>
    <xf numFmtId="0" fontId="3" fillId="0" borderId="25" xfId="0" applyFont="1" applyBorder="1" applyProtection="1">
      <protection hidden="1"/>
    </xf>
    <xf numFmtId="0" fontId="3" fillId="0" borderId="26" xfId="0" applyFont="1" applyBorder="1" applyProtection="1">
      <protection hidden="1"/>
    </xf>
    <xf numFmtId="10" fontId="1" fillId="0" borderId="27" xfId="1" applyNumberFormat="1" applyFont="1" applyFill="1" applyBorder="1" applyAlignment="1" applyProtection="1">
      <alignment horizontal="center"/>
      <protection hidden="1"/>
    </xf>
    <xf numFmtId="10" fontId="1" fillId="0" borderId="26" xfId="1" applyNumberFormat="1" applyFont="1" applyFill="1" applyBorder="1" applyAlignment="1" applyProtection="1">
      <alignment horizontal="center"/>
      <protection hidden="1"/>
    </xf>
    <xf numFmtId="0" fontId="0" fillId="0" borderId="27" xfId="0" applyBorder="1" applyAlignment="1" applyProtection="1">
      <alignment horizontal="center"/>
      <protection hidden="1"/>
    </xf>
    <xf numFmtId="0" fontId="0" fillId="0" borderId="28" xfId="0" applyBorder="1" applyAlignment="1" applyProtection="1">
      <alignment horizontal="center"/>
      <protection hidden="1"/>
    </xf>
    <xf numFmtId="0" fontId="1" fillId="0" borderId="0" xfId="0" applyFont="1" applyAlignment="1" applyProtection="1">
      <alignment horizontal="left"/>
      <protection hidden="1"/>
    </xf>
    <xf numFmtId="0" fontId="0" fillId="4" borderId="10" xfId="0" applyFill="1" applyBorder="1" applyAlignment="1" applyProtection="1">
      <alignment horizontal="center"/>
      <protection locked="0"/>
    </xf>
    <xf numFmtId="0" fontId="0" fillId="0" borderId="10" xfId="0" applyBorder="1" applyAlignment="1" applyProtection="1">
      <alignment horizontal="center"/>
      <protection locked="0"/>
    </xf>
    <xf numFmtId="0" fontId="0" fillId="0" borderId="9" xfId="0" applyBorder="1" applyAlignment="1" applyProtection="1">
      <alignment horizontal="center"/>
      <protection hidden="1"/>
    </xf>
    <xf numFmtId="0" fontId="3" fillId="0" borderId="20" xfId="0" applyFont="1" applyBorder="1" applyAlignment="1" applyProtection="1">
      <alignment wrapText="1"/>
      <protection hidden="1"/>
    </xf>
    <xf numFmtId="0" fontId="3" fillId="0" borderId="9" xfId="0" applyFont="1" applyBorder="1" applyProtection="1">
      <protection hidden="1"/>
    </xf>
    <xf numFmtId="0" fontId="3" fillId="0" borderId="6" xfId="0" applyFont="1" applyBorder="1" applyProtection="1">
      <protection hidden="1"/>
    </xf>
    <xf numFmtId="0" fontId="3" fillId="0" borderId="31" xfId="0" applyFont="1" applyBorder="1" applyProtection="1">
      <protection hidden="1"/>
    </xf>
    <xf numFmtId="0" fontId="3" fillId="0" borderId="1" xfId="0" applyFont="1" applyBorder="1" applyProtection="1">
      <protection hidden="1"/>
    </xf>
    <xf numFmtId="0" fontId="3" fillId="0" borderId="32" xfId="0" applyFont="1" applyBorder="1" applyProtection="1">
      <protection hidden="1"/>
    </xf>
    <xf numFmtId="0" fontId="0" fillId="4" borderId="14" xfId="0" applyFill="1" applyBorder="1" applyAlignment="1" applyProtection="1">
      <alignment horizontal="center"/>
      <protection locked="0"/>
    </xf>
    <xf numFmtId="0" fontId="0" fillId="0" borderId="6" xfId="0" applyBorder="1" applyAlignment="1" applyProtection="1">
      <alignment horizontal="center"/>
      <protection locked="0"/>
    </xf>
    <xf numFmtId="0" fontId="0" fillId="0" borderId="33" xfId="0" applyBorder="1" applyAlignment="1" applyProtection="1">
      <alignment horizontal="center"/>
      <protection locked="0"/>
    </xf>
    <xf numFmtId="0" fontId="0" fillId="0" borderId="32" xfId="0" applyBorder="1" applyAlignment="1" applyProtection="1">
      <alignment horizontal="center"/>
      <protection locked="0"/>
    </xf>
    <xf numFmtId="0" fontId="0" fillId="0" borderId="14" xfId="0" applyBorder="1" applyAlignment="1" applyProtection="1">
      <alignment horizontal="center"/>
      <protection hidden="1"/>
    </xf>
    <xf numFmtId="0" fontId="0" fillId="0" borderId="41" xfId="0" applyBorder="1" applyAlignment="1" applyProtection="1">
      <alignment horizontal="center"/>
      <protection hidden="1"/>
    </xf>
    <xf numFmtId="0" fontId="0" fillId="0" borderId="33" xfId="0" applyBorder="1" applyAlignment="1" applyProtection="1">
      <alignment horizontal="center"/>
      <protection hidden="1"/>
    </xf>
    <xf numFmtId="0" fontId="0" fillId="0" borderId="42" xfId="0" applyBorder="1" applyAlignment="1" applyProtection="1">
      <alignment horizontal="center"/>
      <protection hidden="1"/>
    </xf>
    <xf numFmtId="0" fontId="3" fillId="0" borderId="29" xfId="0" applyFont="1" applyBorder="1" applyAlignment="1" applyProtection="1">
      <alignment wrapText="1"/>
      <protection hidden="1"/>
    </xf>
    <xf numFmtId="0" fontId="3" fillId="0" borderId="13" xfId="0" applyFont="1" applyBorder="1" applyProtection="1">
      <protection hidden="1"/>
    </xf>
    <xf numFmtId="0" fontId="3" fillId="0" borderId="30" xfId="0" applyFont="1" applyBorder="1" applyProtection="1">
      <protection hidden="1"/>
    </xf>
    <xf numFmtId="0" fontId="3" fillId="0" borderId="23" xfId="0" applyFont="1" applyBorder="1" applyProtection="1">
      <protection hidden="1"/>
    </xf>
    <xf numFmtId="0" fontId="3" fillId="0" borderId="10" xfId="0" applyFont="1" applyBorder="1" applyProtection="1">
      <protection hidden="1"/>
    </xf>
    <xf numFmtId="0" fontId="3" fillId="0" borderId="8" xfId="0" applyFont="1" applyBorder="1" applyProtection="1">
      <protection hidden="1"/>
    </xf>
    <xf numFmtId="0" fontId="1" fillId="3" borderId="34" xfId="0" quotePrefix="1" applyFont="1" applyFill="1" applyBorder="1" applyAlignment="1" applyProtection="1">
      <alignment horizontal="center" vertical="center"/>
      <protection hidden="1"/>
    </xf>
    <xf numFmtId="0" fontId="1" fillId="0" borderId="30" xfId="0" applyFont="1" applyBorder="1" applyAlignment="1" applyProtection="1">
      <alignment horizontal="center" vertical="center"/>
      <protection hidden="1"/>
    </xf>
    <xf numFmtId="0" fontId="1" fillId="0" borderId="7" xfId="0" applyFont="1" applyBorder="1" applyAlignment="1" applyProtection="1">
      <alignment horizontal="center" vertical="center"/>
      <protection hidden="1"/>
    </xf>
    <xf numFmtId="0" fontId="1" fillId="0" borderId="8" xfId="0" applyFont="1" applyBorder="1" applyAlignment="1" applyProtection="1">
      <alignment horizontal="center" vertical="center"/>
      <protection hidden="1"/>
    </xf>
    <xf numFmtId="0" fontId="0" fillId="0" borderId="34" xfId="0" applyBorder="1" applyAlignment="1" applyProtection="1">
      <alignment horizontal="center"/>
      <protection hidden="1"/>
    </xf>
    <xf numFmtId="0" fontId="0" fillId="0" borderId="39" xfId="0" applyBorder="1" applyAlignment="1" applyProtection="1">
      <alignment horizontal="center"/>
      <protection hidden="1"/>
    </xf>
    <xf numFmtId="0" fontId="0" fillId="0" borderId="7" xfId="0" applyBorder="1" applyAlignment="1" applyProtection="1">
      <alignment horizontal="center"/>
      <protection hidden="1"/>
    </xf>
    <xf numFmtId="0" fontId="0" fillId="0" borderId="40" xfId="0" applyBorder="1" applyAlignment="1" applyProtection="1">
      <alignment horizontal="center"/>
      <protection hidden="1"/>
    </xf>
    <xf numFmtId="0" fontId="0" fillId="0" borderId="3" xfId="0" applyBorder="1" applyAlignment="1" applyProtection="1">
      <alignment horizontal="center"/>
      <protection hidden="1"/>
    </xf>
    <xf numFmtId="0" fontId="0" fillId="0" borderId="21" xfId="0" applyBorder="1" applyAlignment="1" applyProtection="1">
      <alignment horizontal="center"/>
      <protection hidden="1"/>
    </xf>
    <xf numFmtId="0" fontId="3" fillId="0" borderId="14" xfId="0" applyFont="1" applyBorder="1" applyAlignment="1" applyProtection="1">
      <alignment wrapText="1"/>
      <protection hidden="1"/>
    </xf>
    <xf numFmtId="0" fontId="3" fillId="0" borderId="7" xfId="0" applyFont="1" applyBorder="1" applyProtection="1">
      <protection hidden="1"/>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3" fillId="0" borderId="29" xfId="0" applyFont="1" applyBorder="1" applyAlignment="1" applyProtection="1">
      <alignment vertical="top" wrapText="1"/>
      <protection hidden="1"/>
    </xf>
    <xf numFmtId="0" fontId="3" fillId="0" borderId="30" xfId="0" applyFont="1" applyBorder="1" applyAlignment="1" applyProtection="1">
      <alignment vertical="top" wrapText="1"/>
      <protection hidden="1"/>
    </xf>
    <xf numFmtId="0" fontId="3" fillId="0" borderId="22" xfId="0" applyFont="1" applyBorder="1" applyAlignment="1" applyProtection="1">
      <alignment vertical="top" wrapText="1"/>
      <protection hidden="1"/>
    </xf>
    <xf numFmtId="0" fontId="3" fillId="0" borderId="11" xfId="0" applyFont="1" applyBorder="1" applyAlignment="1" applyProtection="1">
      <alignment vertical="top" wrapText="1"/>
      <protection hidden="1"/>
    </xf>
    <xf numFmtId="0" fontId="3" fillId="0" borderId="23" xfId="0" applyFont="1" applyBorder="1" applyAlignment="1" applyProtection="1">
      <alignment vertical="top" wrapText="1"/>
      <protection hidden="1"/>
    </xf>
    <xf numFmtId="0" fontId="3" fillId="0" borderId="8" xfId="0" applyFont="1" applyBorder="1" applyAlignment="1" applyProtection="1">
      <alignment vertical="top" wrapText="1"/>
      <protection hidden="1"/>
    </xf>
    <xf numFmtId="0" fontId="3" fillId="0" borderId="18" xfId="0" applyFont="1" applyBorder="1" applyProtection="1">
      <protection hidden="1"/>
    </xf>
    <xf numFmtId="0" fontId="3" fillId="0" borderId="16" xfId="0" applyFont="1" applyBorder="1" applyProtection="1">
      <protection hidden="1"/>
    </xf>
    <xf numFmtId="0" fontId="3" fillId="0" borderId="17" xfId="0" applyFont="1" applyBorder="1" applyProtection="1">
      <protection hidden="1"/>
    </xf>
    <xf numFmtId="0" fontId="0" fillId="4" borderId="18" xfId="0" applyFill="1"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hidden="1"/>
    </xf>
    <xf numFmtId="0" fontId="0" fillId="0" borderId="19" xfId="0" applyBorder="1" applyAlignment="1" applyProtection="1">
      <alignment horizontal="center"/>
      <protection hidden="1"/>
    </xf>
    <xf numFmtId="0" fontId="3" fillId="0" borderId="3" xfId="0" applyFont="1" applyBorder="1" applyProtection="1">
      <protection hidden="1"/>
    </xf>
    <xf numFmtId="0" fontId="3" fillId="0" borderId="4" xfId="0" applyFont="1" applyBorder="1" applyProtection="1">
      <protection hidden="1"/>
    </xf>
    <xf numFmtId="0" fontId="3" fillId="0" borderId="5" xfId="0" applyFont="1" applyBorder="1" applyProtection="1">
      <protection hidden="1"/>
    </xf>
    <xf numFmtId="0" fontId="0" fillId="4" borderId="3" xfId="0" applyFill="1" applyBorder="1" applyAlignment="1" applyProtection="1">
      <alignment horizontal="center"/>
      <protection locked="0"/>
    </xf>
    <xf numFmtId="0" fontId="0" fillId="0" borderId="5" xfId="0" applyBorder="1" applyAlignment="1" applyProtection="1">
      <alignment horizontal="center"/>
      <protection locked="0"/>
    </xf>
    <xf numFmtId="0" fontId="0" fillId="0" borderId="0" xfId="0" quotePrefix="1"/>
    <xf numFmtId="0" fontId="0" fillId="2" borderId="35" xfId="0" applyFill="1" applyBorder="1" applyProtection="1">
      <protection hidden="1"/>
    </xf>
    <xf numFmtId="0" fontId="0" fillId="0" borderId="12" xfId="0" applyBorder="1" applyProtection="1">
      <protection hidden="1"/>
    </xf>
    <xf numFmtId="0" fontId="0" fillId="0" borderId="36" xfId="0" applyBorder="1" applyProtection="1">
      <protection hidden="1"/>
    </xf>
    <xf numFmtId="0" fontId="0" fillId="2" borderId="37" xfId="0" applyFill="1" applyBorder="1" applyAlignment="1" applyProtection="1">
      <alignment horizontal="center"/>
      <protection hidden="1"/>
    </xf>
    <xf numFmtId="0" fontId="0" fillId="0" borderId="36" xfId="0" applyBorder="1" applyAlignment="1" applyProtection="1">
      <alignment horizontal="center"/>
      <protection hidden="1"/>
    </xf>
    <xf numFmtId="0" fontId="0" fillId="0" borderId="38" xfId="0" applyBorder="1" applyAlignment="1" applyProtection="1">
      <alignment horizontal="center"/>
      <protection hidden="1"/>
    </xf>
    <xf numFmtId="0" fontId="3" fillId="0" borderId="15" xfId="0" applyFont="1" applyBorder="1" applyProtection="1">
      <protection hidden="1"/>
    </xf>
    <xf numFmtId="0" fontId="0" fillId="0" borderId="17" xfId="0" applyBorder="1" applyAlignment="1" applyProtection="1">
      <alignment horizontal="center"/>
      <protection hidden="1"/>
    </xf>
    <xf numFmtId="0" fontId="3" fillId="0" borderId="24" xfId="0" applyFont="1" applyBorder="1" applyProtection="1">
      <protection hidden="1"/>
    </xf>
    <xf numFmtId="0" fontId="1" fillId="3" borderId="27" xfId="0" applyFont="1" applyFill="1" applyBorder="1" applyAlignment="1" applyProtection="1">
      <alignment horizontal="center"/>
      <protection hidden="1"/>
    </xf>
    <xf numFmtId="0" fontId="1" fillId="0" borderId="26" xfId="0" applyFont="1" applyBorder="1" applyAlignment="1" applyProtection="1">
      <alignment horizontal="center"/>
      <protection hidden="1"/>
    </xf>
    <xf numFmtId="0" fontId="3" fillId="5" borderId="20" xfId="0" applyFont="1" applyFill="1" applyBorder="1" applyProtection="1">
      <protection hidden="1"/>
    </xf>
    <xf numFmtId="0" fontId="3" fillId="5" borderId="9" xfId="0" applyFont="1" applyFill="1" applyBorder="1" applyProtection="1">
      <protection hidden="1"/>
    </xf>
    <xf numFmtId="0" fontId="3" fillId="5" borderId="22" xfId="0" applyFont="1" applyFill="1" applyBorder="1" applyProtection="1">
      <protection hidden="1"/>
    </xf>
    <xf numFmtId="0" fontId="3" fillId="5" borderId="0" xfId="0" applyFont="1" applyFill="1" applyProtection="1">
      <protection hidden="1"/>
    </xf>
    <xf numFmtId="0" fontId="0" fillId="0" borderId="5" xfId="0" applyBorder="1" applyAlignment="1" applyProtection="1">
      <alignment horizontal="center"/>
      <protection hidden="1"/>
    </xf>
    <xf numFmtId="0" fontId="0" fillId="3" borderId="3" xfId="0" applyFill="1" applyBorder="1" applyAlignment="1" applyProtection="1">
      <alignment horizontal="center"/>
      <protection hidden="1"/>
    </xf>
    <xf numFmtId="0" fontId="3" fillId="7" borderId="2" xfId="0" applyFont="1" applyFill="1" applyBorder="1" applyAlignment="1" applyProtection="1">
      <alignment horizontal="center" vertical="center" wrapText="1"/>
      <protection locked="0" hidden="1"/>
    </xf>
    <xf numFmtId="0" fontId="0" fillId="7" borderId="2" xfId="0" applyFill="1" applyBorder="1" applyAlignment="1" applyProtection="1">
      <alignment wrapText="1"/>
      <protection locked="0"/>
    </xf>
    <xf numFmtId="0" fontId="3" fillId="2" borderId="2" xfId="0" applyFont="1" applyFill="1" applyBorder="1" applyAlignment="1" applyProtection="1">
      <alignment vertical="top" wrapText="1"/>
      <protection locked="0"/>
    </xf>
    <xf numFmtId="0" fontId="0" fillId="0" borderId="2" xfId="0" applyBorder="1" applyAlignment="1" applyProtection="1">
      <alignment vertical="top" wrapText="1"/>
      <protection locked="0"/>
    </xf>
    <xf numFmtId="0" fontId="0" fillId="0" borderId="2" xfId="0" applyBorder="1" applyAlignment="1">
      <alignment vertical="top"/>
    </xf>
    <xf numFmtId="0" fontId="0" fillId="0" borderId="3" xfId="0" applyBorder="1" applyProtection="1">
      <protection locked="0"/>
    </xf>
    <xf numFmtId="0" fontId="0" fillId="0" borderId="5" xfId="0" applyBorder="1" applyProtection="1">
      <protection locked="0"/>
    </xf>
    <xf numFmtId="0" fontId="0" fillId="6" borderId="2" xfId="0" applyFill="1" applyBorder="1"/>
    <xf numFmtId="0" fontId="0" fillId="2" borderId="2" xfId="0" applyFill="1" applyBorder="1" applyProtection="1">
      <protection locked="0" hidden="1"/>
    </xf>
    <xf numFmtId="0" fontId="0" fillId="0" borderId="2" xfId="0" applyBorder="1" applyProtection="1">
      <protection locked="0"/>
    </xf>
    <xf numFmtId="0" fontId="2" fillId="5" borderId="3" xfId="0" applyFont="1" applyFill="1" applyBorder="1" applyAlignment="1" applyProtection="1">
      <alignment horizontal="center" vertical="top" wrapText="1"/>
      <protection hidden="1"/>
    </xf>
    <xf numFmtId="0" fontId="0" fillId="5" borderId="5" xfId="0" applyFill="1" applyBorder="1" applyAlignment="1" applyProtection="1">
      <alignment horizontal="center" vertical="top" wrapText="1"/>
      <protection hidden="1"/>
    </xf>
    <xf numFmtId="0" fontId="0" fillId="0" borderId="0" xfId="0" applyAlignment="1" applyProtection="1">
      <alignment horizontal="left" vertical="center" wrapText="1"/>
      <protection hidden="1"/>
    </xf>
    <xf numFmtId="0" fontId="2" fillId="0" borderId="2" xfId="0" applyFont="1" applyBorder="1" applyAlignment="1" applyProtection="1">
      <alignment horizontal="left" vertical="center"/>
      <protection hidden="1"/>
    </xf>
    <xf numFmtId="0" fontId="0" fillId="0" borderId="2" xfId="0" applyBorder="1" applyAlignment="1" applyProtection="1">
      <alignment horizontal="left" vertical="center"/>
      <protection hidden="1"/>
    </xf>
    <xf numFmtId="0" fontId="0" fillId="0" borderId="2" xfId="0" applyBorder="1" applyAlignment="1" applyProtection="1">
      <alignment horizontal="left"/>
      <protection hidden="1"/>
    </xf>
  </cellXfs>
  <cellStyles count="3">
    <cellStyle name="Hyperlink" xfId="2" builtinId="8"/>
    <cellStyle name="Normal" xfId="0" builtinId="0"/>
    <cellStyle name="Percent" xfId="1" builtinId="5"/>
  </cellStyles>
  <dxfs count="16">
    <dxf>
      <font>
        <color rgb="FF9C0006"/>
      </font>
      <fill>
        <patternFill>
          <bgColor rgb="FFFFC7CE"/>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s>
  <tableStyles count="0" defaultTableStyle="TableStyleMedium2" defaultPivotStyle="PivotStyleLight16"/>
  <colors>
    <mruColors>
      <color rgb="FFCCFF99"/>
      <color rgb="FFCCFF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17" Type="http://schemas.microsoft.com/office/2006/relationships/vbaProject" Target="vbaProject.bin"/><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63500</xdr:colOff>
          <xdr:row>56</xdr:row>
          <xdr:rowOff>25400</xdr:rowOff>
        </xdr:from>
        <xdr:to>
          <xdr:col>1</xdr:col>
          <xdr:colOff>273050</xdr:colOff>
          <xdr:row>56</xdr:row>
          <xdr:rowOff>196850</xdr:rowOff>
        </xdr:to>
        <xdr:sp macro="" textlink="">
          <xdr:nvSpPr>
            <xdr:cNvPr id="1083" name="DeclareBox"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9</xdr:col>
      <xdr:colOff>565150</xdr:colOff>
      <xdr:row>0</xdr:row>
      <xdr:rowOff>53458</xdr:rowOff>
    </xdr:from>
    <xdr:to>
      <xdr:col>10</xdr:col>
      <xdr:colOff>1149350</xdr:colOff>
      <xdr:row>2</xdr:row>
      <xdr:rowOff>167359</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99300" y="53458"/>
          <a:ext cx="1778000" cy="3933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190500</xdr:colOff>
          <xdr:row>14</xdr:row>
          <xdr:rowOff>44450</xdr:rowOff>
        </xdr:from>
        <xdr:to>
          <xdr:col>3</xdr:col>
          <xdr:colOff>946150</xdr:colOff>
          <xdr:row>15</xdr:row>
          <xdr:rowOff>152400</xdr:rowOff>
        </xdr:to>
        <xdr:sp macro="" textlink="">
          <xdr:nvSpPr>
            <xdr:cNvPr id="7171" name="GenBtn" hidden="1">
              <a:extLst>
                <a:ext uri="{63B3BB69-23CF-44E3-9099-C40C66FF867C}">
                  <a14:compatExt spid="_x0000_s7171"/>
                </a:ext>
                <a:ext uri="{FF2B5EF4-FFF2-40B4-BE49-F238E27FC236}">
                  <a16:creationId xmlns:a16="http://schemas.microsoft.com/office/drawing/2014/main" id="{00000000-0008-0000-0500-0000031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SG" sz="1100" b="0" i="0" u="none" strike="noStrike" baseline="0">
                  <a:solidFill>
                    <a:srgbClr val="000000"/>
                  </a:solidFill>
                  <a:latin typeface="Calibri"/>
                  <a:ea typeface="Calibri"/>
                  <a:cs typeface="Calibri"/>
                </a:rPr>
                <a:t>2) Generate Approval Email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6350</xdr:colOff>
          <xdr:row>17</xdr:row>
          <xdr:rowOff>57150</xdr:rowOff>
        </xdr:from>
        <xdr:to>
          <xdr:col>2</xdr:col>
          <xdr:colOff>660400</xdr:colOff>
          <xdr:row>18</xdr:row>
          <xdr:rowOff>336550</xdr:rowOff>
        </xdr:to>
        <xdr:sp macro="" textlink="">
          <xdr:nvSpPr>
            <xdr:cNvPr id="7183" name="Button 15" hidden="1">
              <a:extLst>
                <a:ext uri="{63B3BB69-23CF-44E3-9099-C40C66FF867C}">
                  <a14:compatExt spid="_x0000_s7183"/>
                </a:ext>
                <a:ext uri="{FF2B5EF4-FFF2-40B4-BE49-F238E27FC236}">
                  <a16:creationId xmlns:a16="http://schemas.microsoft.com/office/drawing/2014/main" id="{00000000-0008-0000-0500-00000F1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SG" sz="1100" b="0" i="0" u="none" strike="noStrike" baseline="0">
                  <a:solidFill>
                    <a:srgbClr val="000000"/>
                  </a:solidFill>
                  <a:latin typeface="Calibri"/>
                  <a:ea typeface="Calibri"/>
                  <a:cs typeface="Calibri"/>
                </a:rPr>
                <a:t>1) Open Other Attendance Sheets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838200</xdr:colOff>
          <xdr:row>17</xdr:row>
          <xdr:rowOff>31750</xdr:rowOff>
        </xdr:from>
        <xdr:to>
          <xdr:col>4</xdr:col>
          <xdr:colOff>50800</xdr:colOff>
          <xdr:row>18</xdr:row>
          <xdr:rowOff>330200</xdr:rowOff>
        </xdr:to>
        <xdr:sp macro="" textlink="">
          <xdr:nvSpPr>
            <xdr:cNvPr id="7184" name="Button 16" hidden="1">
              <a:extLst>
                <a:ext uri="{63B3BB69-23CF-44E3-9099-C40C66FF867C}">
                  <a14:compatExt spid="_x0000_s7184"/>
                </a:ext>
                <a:ext uri="{FF2B5EF4-FFF2-40B4-BE49-F238E27FC236}">
                  <a16:creationId xmlns:a16="http://schemas.microsoft.com/office/drawing/2014/main" id="{00000000-0008-0000-0500-0000101C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en-SG" sz="1100" b="0" i="0" u="none" strike="noStrike" baseline="0">
                  <a:solidFill>
                    <a:srgbClr val="000000"/>
                  </a:solidFill>
                  <a:latin typeface="Calibri"/>
                  <a:ea typeface="Calibri"/>
                  <a:cs typeface="Calibri"/>
                </a:rPr>
                <a:t>Clear Table Below</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304800</xdr:colOff>
      <xdr:row>37</xdr:row>
      <xdr:rowOff>116450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58400" cy="6930000"/>
        </a:xfrm>
        <a:prstGeom prst="rect">
          <a:avLst/>
        </a:prstGeom>
      </xdr:spPr>
    </xdr:pic>
    <xdr:clientData/>
  </xdr:twoCellAnchor>
  <xdr:twoCellAnchor editAs="oneCell">
    <xdr:from>
      <xdr:col>0</xdr:col>
      <xdr:colOff>0</xdr:colOff>
      <xdr:row>39</xdr:row>
      <xdr:rowOff>0</xdr:rowOff>
    </xdr:from>
    <xdr:to>
      <xdr:col>7</xdr:col>
      <xdr:colOff>573405</xdr:colOff>
      <xdr:row>79</xdr:row>
      <xdr:rowOff>127000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25505"/>
        <a:stretch/>
      </xdr:blipFill>
      <xdr:spPr>
        <a:xfrm>
          <a:off x="0" y="7181850"/>
          <a:ext cx="4840605" cy="749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hyperlink" Target="https://ichatspedu.sharepoint.com/:f:/r/sites/staffdocs-3401/dept/Guidelines/InternshipStudentAllowanceClaims/FromSnDs/ED" TargetMode="External"/><Relationship Id="rId13" Type="http://schemas.openxmlformats.org/officeDocument/2006/relationships/hyperlink" Target="https://ichatspedu.sharepoint.com/:f:/r/sites/staffdocs-3401/dept/Guidelines/InternshipStudentAllowanceClaims/ForFin/DBIC_ABE" TargetMode="External"/><Relationship Id="rId18" Type="http://schemas.openxmlformats.org/officeDocument/2006/relationships/hyperlink" Target="https://ichatspedu.sharepoint.com/:f:/r/sites/staffdocs-3401/dept/Guidelines/InternshipStudentAllowanceClaims/ForFin/FABLAB" TargetMode="External"/><Relationship Id="rId26" Type="http://schemas.openxmlformats.org/officeDocument/2006/relationships/printerSettings" Target="../printerSettings/printerSettings2.bin"/><Relationship Id="rId3" Type="http://schemas.openxmlformats.org/officeDocument/2006/relationships/hyperlink" Target="https://ichatspedu.sharepoint.com/:f:/r/sites/staffdocs-3401/dept/Guidelines/InternshipStudentAllowanceClaims/FromSnDs/BIC%20(SB)" TargetMode="External"/><Relationship Id="rId21" Type="http://schemas.openxmlformats.org/officeDocument/2006/relationships/hyperlink" Target="https://ichatspedu.sharepoint.com/:f:/r/sites/staffdocs-3401/dept/Guidelines/InternshipStudentAllowanceClaims/ForFin/SD" TargetMode="External"/><Relationship Id="rId7" Type="http://schemas.openxmlformats.org/officeDocument/2006/relationships/hyperlink" Target="https://ichatspedu.sharepoint.com/:f:/r/sites/staffdocs-3401/dept/Guidelines/InternshipStudentAllowanceClaims/FromSnDs/SS" TargetMode="External"/><Relationship Id="rId12" Type="http://schemas.openxmlformats.org/officeDocument/2006/relationships/hyperlink" Target="https://ichatspedu.sharepoint.com/:f:/r/sites/staffdocs-3401/dept/Guidelines/InternshipStudentAllowanceClaims/FromSnDs/INP" TargetMode="External"/><Relationship Id="rId17" Type="http://schemas.openxmlformats.org/officeDocument/2006/relationships/hyperlink" Target="https://ichatspedu.sharepoint.com/:f:/r/sites/staffdocs-3401/dept/Guidelines/InternshipStudentAllowanceClaims/ForFin/EDU" TargetMode="External"/><Relationship Id="rId25" Type="http://schemas.openxmlformats.org/officeDocument/2006/relationships/hyperlink" Target="https://ichatspedu.sharepoint.com/:f:/r/sites/staffdocs-3401/dept/Guidelines/InternshipStudentAllowanceClaims/ForFin/UXC" TargetMode="External"/><Relationship Id="rId2" Type="http://schemas.openxmlformats.org/officeDocument/2006/relationships/hyperlink" Target="https://ichatspedu.sharepoint.com/:f:/r/sites/staffdocs-3401/dept/Guidelines/InternshipStudentAllowanceClaims/FromSnDs/DBIC%20(ABE)" TargetMode="External"/><Relationship Id="rId16" Type="http://schemas.openxmlformats.org/officeDocument/2006/relationships/hyperlink" Target="https://ichatspedu.sharepoint.com/:f:/r/sites/staffdocs-3401/dept/Guidelines/InternshipStudentAllowanceClaims/ForFin/ED" TargetMode="External"/><Relationship Id="rId20" Type="http://schemas.openxmlformats.org/officeDocument/2006/relationships/hyperlink" Target="https://ichatspedu.sharepoint.com/:f:/r/sites/staffdocs-3401/dept/Guidelines/InternshipStudentAllowanceClaims/ForFin/INP" TargetMode="External"/><Relationship Id="rId1" Type="http://schemas.openxmlformats.org/officeDocument/2006/relationships/hyperlink" Target="https://ichatspedu.sharepoint.com/:f:/r/sites/staffdocs-3401/dept/Guidelines/InternshipStudentAllowanceClaims/FromSnDs/DSAC" TargetMode="External"/><Relationship Id="rId6" Type="http://schemas.openxmlformats.org/officeDocument/2006/relationships/hyperlink" Target="https://ichatspedu.sharepoint.com/:f:/r/sites/staffdocs-3401/dept/Guidelines/InternshipStudentAllowanceClaims/FromSnDs/SD" TargetMode="External"/><Relationship Id="rId11" Type="http://schemas.openxmlformats.org/officeDocument/2006/relationships/hyperlink" Target="https://ichatspedu.sharepoint.com/:f:/r/sites/staffdocs-3401/dept/Guidelines/InternshipStudentAllowanceClaims/FromSnDs/INDT" TargetMode="External"/><Relationship Id="rId24" Type="http://schemas.openxmlformats.org/officeDocument/2006/relationships/hyperlink" Target="https://ichatspedu.sharepoint.com/:f:/r/sites/staffdocs-3401/dept/Guidelines/InternshipStudentAllowanceClaims/ForFin/MAD" TargetMode="External"/><Relationship Id="rId5" Type="http://schemas.openxmlformats.org/officeDocument/2006/relationships/hyperlink" Target="https://ichatspedu.sharepoint.com/:f:/r/sites/staffdocs-3401/dept/Guidelines/InternshipStudentAllowanceClaims/FromSnDs/UXC" TargetMode="External"/><Relationship Id="rId15" Type="http://schemas.openxmlformats.org/officeDocument/2006/relationships/hyperlink" Target="https://ichatspedu.sharepoint.com/:f:/r/sites/staffdocs-3401/dept/Guidelines/InternshipStudentAllowanceClaims/ForFin/DSAC" TargetMode="External"/><Relationship Id="rId23" Type="http://schemas.openxmlformats.org/officeDocument/2006/relationships/hyperlink" Target="https://ichatspedu.sharepoint.com/:f:/r/sites/staffdocs-3401/dept/Guidelines/InternshipStudentAllowanceClaims/ForFin/ESEE" TargetMode="External"/><Relationship Id="rId10" Type="http://schemas.openxmlformats.org/officeDocument/2006/relationships/hyperlink" Target="https://ichatspedu.sharepoint.com/:f:/r/sites/staffdocs-3401/dept/Guidelines/InternshipStudentAllowanceClaims/FromSnDs/FABLAB" TargetMode="External"/><Relationship Id="rId19" Type="http://schemas.openxmlformats.org/officeDocument/2006/relationships/hyperlink" Target="https://ichatspedu.sharepoint.com/:f:/r/sites/staffdocs-3401/dept/Guidelines/InternshipStudentAllowanceClaims/ForFin/INDT" TargetMode="External"/><Relationship Id="rId4" Type="http://schemas.openxmlformats.org/officeDocument/2006/relationships/hyperlink" Target="https://ichatspedu.sharepoint.com/:f:/r/sites/staffdocs-3401/dept/Guidelines/InternshipStudentAllowanceClaims/FromSnDs/ESEE" TargetMode="External"/><Relationship Id="rId9" Type="http://schemas.openxmlformats.org/officeDocument/2006/relationships/hyperlink" Target="https://ichatspedu.sharepoint.com/:f:/r/sites/staffdocs-3401/dept/Guidelines/InternshipStudentAllowanceClaims/FromSnDs/EDU" TargetMode="External"/><Relationship Id="rId14" Type="http://schemas.openxmlformats.org/officeDocument/2006/relationships/hyperlink" Target="https://ichatspedu.sharepoint.com/:f:/r/sites/staffdocs-3401/dept/Guidelines/InternshipStudentAllowanceClaims/ForFin/BIC" TargetMode="External"/><Relationship Id="rId22" Type="http://schemas.openxmlformats.org/officeDocument/2006/relationships/hyperlink" Target="https://ichatspedu.sharepoint.com/:f:/r/sites/staffdocs-3401/dept/Guidelines/InternshipStudentAllowanceClaims/ForFin/S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mysas2.sp.edu.sg/psc/csprdstu/EMPLOYEE/SA/c/A_SF_ACCOUNT.A_SF_PAYNOW_DCLR_E.GBL"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P65"/>
  <sheetViews>
    <sheetView showGridLines="0" tabSelected="1" zoomScaleNormal="100" zoomScaleSheetLayoutView="100" zoomScalePageLayoutView="80" workbookViewId="0">
      <selection activeCell="C5" sqref="C5:J5"/>
    </sheetView>
  </sheetViews>
  <sheetFormatPr defaultRowHeight="14.5" x14ac:dyDescent="0.35"/>
  <cols>
    <col min="1" max="1" width="5.26953125" customWidth="1"/>
    <col min="2" max="2" width="15" customWidth="1"/>
    <col min="3" max="3" width="6.81640625" customWidth="1"/>
    <col min="4" max="5" width="10.1796875" customWidth="1"/>
    <col min="6" max="6" width="11.08984375" customWidth="1"/>
    <col min="7" max="7" width="8.1796875" customWidth="1"/>
    <col min="8" max="8" width="10.81640625" customWidth="1"/>
    <col min="9" max="9" width="16" customWidth="1"/>
    <col min="10" max="10" width="17.08984375" customWidth="1"/>
    <col min="11" max="11" width="16.81640625" customWidth="1"/>
    <col min="12" max="12" width="4.453125" style="85" customWidth="1"/>
    <col min="13" max="16" width="4.453125" customWidth="1"/>
    <col min="17" max="18" width="9.1796875" customWidth="1"/>
  </cols>
  <sheetData>
    <row r="1" spans="2:16" ht="15" customHeight="1" x14ac:dyDescent="0.35">
      <c r="B1" s="28" t="s">
        <v>304</v>
      </c>
      <c r="J1" s="125"/>
      <c r="K1" s="125"/>
    </row>
    <row r="2" spans="2:16" ht="7" customHeight="1" x14ac:dyDescent="0.35">
      <c r="B2" s="28"/>
      <c r="J2" s="125"/>
      <c r="K2" s="125"/>
    </row>
    <row r="3" spans="2:16" ht="15.5" customHeight="1" x14ac:dyDescent="0.35">
      <c r="B3" s="147" t="s">
        <v>95</v>
      </c>
      <c r="C3" s="147"/>
      <c r="D3" s="147"/>
      <c r="E3" s="147"/>
      <c r="F3" s="147"/>
      <c r="G3" s="147"/>
      <c r="H3" s="147"/>
      <c r="I3" s="147"/>
      <c r="J3" s="125"/>
      <c r="K3" s="125"/>
    </row>
    <row r="4" spans="2:16" ht="5" customHeight="1" x14ac:dyDescent="0.35">
      <c r="B4" s="147"/>
      <c r="C4" s="147"/>
      <c r="D4" s="147"/>
      <c r="E4" s="147"/>
      <c r="F4" s="147"/>
      <c r="G4" s="147"/>
      <c r="H4" s="147"/>
      <c r="I4" s="147"/>
    </row>
    <row r="5" spans="2:16" ht="15.5" customHeight="1" x14ac:dyDescent="0.35">
      <c r="B5" s="2" t="s">
        <v>0</v>
      </c>
      <c r="C5" s="137"/>
      <c r="D5" s="137"/>
      <c r="E5" s="137"/>
      <c r="F5" s="137"/>
      <c r="G5" s="137"/>
      <c r="H5" s="137"/>
      <c r="I5" s="149"/>
      <c r="J5" s="149"/>
    </row>
    <row r="6" spans="2:16" ht="15.5" customHeight="1" x14ac:dyDescent="0.35">
      <c r="B6" s="2" t="s">
        <v>55</v>
      </c>
      <c r="C6" s="137"/>
      <c r="D6" s="137"/>
      <c r="E6" s="30"/>
      <c r="F6" s="30" t="s">
        <v>1</v>
      </c>
      <c r="G6" s="32"/>
      <c r="H6" s="132" t="s">
        <v>56</v>
      </c>
      <c r="I6" s="133"/>
      <c r="J6" s="134"/>
      <c r="K6" s="32" t="s">
        <v>86</v>
      </c>
    </row>
    <row r="7" spans="2:16" ht="15.5" customHeight="1" x14ac:dyDescent="0.35">
      <c r="B7" s="2" t="s">
        <v>93</v>
      </c>
      <c r="C7" s="137"/>
      <c r="D7" s="137"/>
      <c r="E7" s="137"/>
      <c r="F7" s="137"/>
      <c r="G7" s="137"/>
      <c r="H7" s="137"/>
      <c r="I7" s="135" t="s">
        <v>236</v>
      </c>
      <c r="J7" s="136"/>
      <c r="K7" s="32" t="s">
        <v>59</v>
      </c>
    </row>
    <row r="8" spans="2:16" ht="15.5" customHeight="1" x14ac:dyDescent="0.35">
      <c r="B8" s="17" t="s">
        <v>2</v>
      </c>
      <c r="C8" s="32" t="s">
        <v>12</v>
      </c>
      <c r="D8" s="30" t="s">
        <v>51</v>
      </c>
      <c r="E8" s="32">
        <v>2026</v>
      </c>
      <c r="F8" s="101"/>
      <c r="G8" s="101"/>
      <c r="H8" s="102"/>
      <c r="I8" s="30" t="s">
        <v>224</v>
      </c>
      <c r="J8" s="137"/>
      <c r="K8" s="137"/>
    </row>
    <row r="9" spans="2:16" s="2" customFormat="1" ht="15.5" customHeight="1" x14ac:dyDescent="0.3">
      <c r="B9" s="2" t="s">
        <v>94</v>
      </c>
      <c r="C9" s="148">
        <v>46097</v>
      </c>
      <c r="D9" s="148"/>
      <c r="E9" s="16" t="s">
        <v>84</v>
      </c>
      <c r="F9" s="33">
        <v>46255</v>
      </c>
      <c r="H9" s="30"/>
      <c r="I9" s="30" t="s">
        <v>225</v>
      </c>
      <c r="J9" s="138"/>
      <c r="K9" s="138"/>
      <c r="L9" s="86"/>
    </row>
    <row r="10" spans="2:16" ht="8" customHeight="1" x14ac:dyDescent="0.35">
      <c r="B10" s="152"/>
      <c r="C10" s="152"/>
      <c r="D10" s="152"/>
      <c r="E10" s="152"/>
      <c r="F10" s="152"/>
      <c r="G10" s="152"/>
      <c r="H10" s="152"/>
      <c r="I10" s="152"/>
    </row>
    <row r="11" spans="2:16" s="2" customFormat="1" ht="15.5" customHeight="1" x14ac:dyDescent="0.35">
      <c r="B11" s="8" t="s">
        <v>3</v>
      </c>
      <c r="C11" s="8" t="s">
        <v>54</v>
      </c>
      <c r="D11" s="29" t="s">
        <v>87</v>
      </c>
      <c r="E11" s="29" t="s">
        <v>88</v>
      </c>
      <c r="F11" s="31" t="s">
        <v>4</v>
      </c>
      <c r="G11" s="153" t="s">
        <v>5</v>
      </c>
      <c r="H11" s="154"/>
      <c r="I11" s="154"/>
      <c r="J11" s="150" t="s">
        <v>152</v>
      </c>
      <c r="K11" s="151"/>
      <c r="L11" s="87"/>
      <c r="M11" s="12"/>
      <c r="N11" s="12"/>
      <c r="O11" s="12"/>
      <c r="P11" s="12"/>
    </row>
    <row r="12" spans="2:16" s="2" customFormat="1" ht="15.5" customHeight="1" x14ac:dyDescent="0.3">
      <c r="B12" s="23">
        <f>DATE($E$8,VLOOKUP($C$8,Sheet2!$E:$F,2,FALSE),1)</f>
        <v>46113</v>
      </c>
      <c r="C12" s="24">
        <f t="shared" ref="C12:C41" si="0">B12</f>
        <v>46113</v>
      </c>
      <c r="D12" s="34"/>
      <c r="E12" s="34"/>
      <c r="F12" s="25">
        <f>IF(((E12-D12 +(E12&lt;D12) )*24)&gt;=5,(((E12-D12+(E12&lt;D12)))*24)-1, ((E12-D12+(E12&lt;D12)))*24)</f>
        <v>0</v>
      </c>
      <c r="G12" s="141"/>
      <c r="H12" s="142"/>
      <c r="I12" s="142"/>
      <c r="J12" s="139"/>
      <c r="K12" s="140"/>
      <c r="L12" s="63">
        <f>IF(B12="",0,IF(AND(WEEKDAY(B12)&lt;&gt;7,F12&gt;=8),1,IF(F12&gt;=4,0.5,0)))</f>
        <v>0</v>
      </c>
      <c r="M12" s="63">
        <f>IF(B12="",0, IF(AND(G12="Public Holiday", OR(WEEKDAY(B12)=7, WEEKDAY(B12)=1),AND(B12&gt;=($C$9), B12&lt;=($F$9))),1,IF(AND(G12="Public Holiday Eve", OR(WEEKDAY(B12)=7, WEEKDAY(B12)=1),AND(B12&gt;=($C$9), B12&lt;=($F$9))), 0.5,0)))</f>
        <v>0</v>
      </c>
      <c r="N12" s="13"/>
      <c r="O12" s="13"/>
      <c r="P12" s="13"/>
    </row>
    <row r="13" spans="2:16" s="2" customFormat="1" ht="15.5" customHeight="1" x14ac:dyDescent="0.3">
      <c r="B13" s="23">
        <f>IF(B12="","", IF(B12+1&lt;=EOMONTH($B$12,0),B12 + 1,""))</f>
        <v>46114</v>
      </c>
      <c r="C13" s="24">
        <f t="shared" si="0"/>
        <v>46114</v>
      </c>
      <c r="D13" s="34"/>
      <c r="E13" s="34"/>
      <c r="F13" s="25">
        <f t="shared" ref="F13:F42" si="1">IF(((E13-D13 +(E13&lt;D13) )*24)&gt;=5,(((E13-D13+(E13&lt;D13)))*24)-1, ((E13-D13+(E13&lt;D13)))*24)</f>
        <v>0</v>
      </c>
      <c r="G13" s="141"/>
      <c r="H13" s="142"/>
      <c r="I13" s="142"/>
      <c r="J13" s="139"/>
      <c r="K13" s="140"/>
      <c r="L13" s="63">
        <f t="shared" ref="L13:L42" si="2">IF(B13="",0,IF(AND(WEEKDAY(B13)&lt;&gt;7,F13&gt;=8),1,IF(F13&gt;=4,0.5,0)))</f>
        <v>0</v>
      </c>
      <c r="M13" s="63">
        <f t="shared" ref="M13:M42" si="3">IF(B13="",0, IF(AND(G13="Public Holiday", OR(WEEKDAY(B13)=7, WEEKDAY(B13)=1),AND(B13&gt;=($C$9), B13&lt;=($F$9))),1,IF(AND(G13="Public Holiday Eve", OR(WEEKDAY(B13)=7, WEEKDAY(B13)=1),AND(B13&gt;=($C$9), B13&lt;=($F$9))), 0.5,0)))</f>
        <v>0</v>
      </c>
      <c r="N13" s="13"/>
      <c r="O13" s="13"/>
      <c r="P13" s="13"/>
    </row>
    <row r="14" spans="2:16" s="2" customFormat="1" ht="15.5" customHeight="1" x14ac:dyDescent="0.3">
      <c r="B14" s="23">
        <f t="shared" ref="B14:B42" si="4">IF(B13="","", IF(B13+1&lt;=EOMONTH($B$12,0),B13 + 1,""))</f>
        <v>46115</v>
      </c>
      <c r="C14" s="24">
        <f t="shared" si="0"/>
        <v>46115</v>
      </c>
      <c r="D14" s="34"/>
      <c r="E14" s="34"/>
      <c r="F14" s="25">
        <f t="shared" si="1"/>
        <v>0</v>
      </c>
      <c r="G14" s="141" t="s">
        <v>24</v>
      </c>
      <c r="H14" s="142"/>
      <c r="I14" s="142"/>
      <c r="J14" s="139"/>
      <c r="K14" s="140"/>
      <c r="L14" s="63">
        <f t="shared" si="2"/>
        <v>0</v>
      </c>
      <c r="M14" s="63">
        <f t="shared" si="3"/>
        <v>0</v>
      </c>
      <c r="N14" s="13"/>
      <c r="O14" s="13"/>
      <c r="P14" s="13"/>
    </row>
    <row r="15" spans="2:16" s="2" customFormat="1" ht="15.5" customHeight="1" x14ac:dyDescent="0.3">
      <c r="B15" s="23">
        <f t="shared" si="4"/>
        <v>46116</v>
      </c>
      <c r="C15" s="24">
        <f t="shared" si="0"/>
        <v>46116</v>
      </c>
      <c r="D15" s="34"/>
      <c r="E15" s="34"/>
      <c r="F15" s="25">
        <f t="shared" si="1"/>
        <v>0</v>
      </c>
      <c r="G15" s="141" t="s">
        <v>118</v>
      </c>
      <c r="H15" s="142"/>
      <c r="I15" s="142"/>
      <c r="J15" s="139"/>
      <c r="K15" s="140"/>
      <c r="L15" s="63">
        <f t="shared" si="2"/>
        <v>0</v>
      </c>
      <c r="M15" s="63">
        <f t="shared" si="3"/>
        <v>0</v>
      </c>
      <c r="N15" s="13"/>
      <c r="O15" s="13"/>
      <c r="P15" s="13"/>
    </row>
    <row r="16" spans="2:16" s="2" customFormat="1" ht="15.5" customHeight="1" x14ac:dyDescent="0.3">
      <c r="B16" s="23">
        <f t="shared" si="4"/>
        <v>46117</v>
      </c>
      <c r="C16" s="24">
        <f t="shared" si="0"/>
        <v>46117</v>
      </c>
      <c r="D16" s="34"/>
      <c r="E16" s="34"/>
      <c r="F16" s="25">
        <f t="shared" si="1"/>
        <v>0</v>
      </c>
      <c r="G16" s="141" t="s">
        <v>118</v>
      </c>
      <c r="H16" s="142"/>
      <c r="I16" s="142"/>
      <c r="J16" s="139"/>
      <c r="K16" s="140"/>
      <c r="L16" s="63">
        <f t="shared" si="2"/>
        <v>0</v>
      </c>
      <c r="M16" s="63">
        <f t="shared" si="3"/>
        <v>0</v>
      </c>
      <c r="N16" s="13"/>
      <c r="O16" s="13"/>
      <c r="P16" s="13"/>
    </row>
    <row r="17" spans="2:16" s="2" customFormat="1" ht="15.5" customHeight="1" x14ac:dyDescent="0.3">
      <c r="B17" s="23">
        <f t="shared" si="4"/>
        <v>46118</v>
      </c>
      <c r="C17" s="24">
        <f t="shared" si="0"/>
        <v>46118</v>
      </c>
      <c r="D17" s="34"/>
      <c r="E17" s="34"/>
      <c r="F17" s="25">
        <f t="shared" si="1"/>
        <v>0</v>
      </c>
      <c r="G17" s="141"/>
      <c r="H17" s="142"/>
      <c r="I17" s="142"/>
      <c r="J17" s="139"/>
      <c r="K17" s="140"/>
      <c r="L17" s="63">
        <f t="shared" si="2"/>
        <v>0</v>
      </c>
      <c r="M17" s="63">
        <f t="shared" si="3"/>
        <v>0</v>
      </c>
      <c r="N17" s="13"/>
      <c r="O17" s="13"/>
      <c r="P17" s="13"/>
    </row>
    <row r="18" spans="2:16" s="2" customFormat="1" ht="15.5" customHeight="1" x14ac:dyDescent="0.3">
      <c r="B18" s="23">
        <f t="shared" si="4"/>
        <v>46119</v>
      </c>
      <c r="C18" s="24">
        <f t="shared" si="0"/>
        <v>46119</v>
      </c>
      <c r="D18" s="34"/>
      <c r="E18" s="34"/>
      <c r="F18" s="25">
        <f t="shared" si="1"/>
        <v>0</v>
      </c>
      <c r="G18" s="141"/>
      <c r="H18" s="142"/>
      <c r="I18" s="142"/>
      <c r="J18" s="139"/>
      <c r="K18" s="140"/>
      <c r="L18" s="63">
        <f t="shared" si="2"/>
        <v>0</v>
      </c>
      <c r="M18" s="63">
        <f t="shared" si="3"/>
        <v>0</v>
      </c>
      <c r="N18" s="13"/>
      <c r="O18" s="13"/>
      <c r="P18" s="13"/>
    </row>
    <row r="19" spans="2:16" s="2" customFormat="1" ht="15.5" customHeight="1" x14ac:dyDescent="0.3">
      <c r="B19" s="23">
        <f t="shared" si="4"/>
        <v>46120</v>
      </c>
      <c r="C19" s="24">
        <f t="shared" si="0"/>
        <v>46120</v>
      </c>
      <c r="D19" s="34"/>
      <c r="E19" s="34"/>
      <c r="F19" s="25">
        <f t="shared" si="1"/>
        <v>0</v>
      </c>
      <c r="G19" s="141"/>
      <c r="H19" s="142"/>
      <c r="I19" s="142"/>
      <c r="J19" s="139"/>
      <c r="K19" s="140"/>
      <c r="L19" s="63">
        <f t="shared" si="2"/>
        <v>0</v>
      </c>
      <c r="M19" s="63">
        <f t="shared" si="3"/>
        <v>0</v>
      </c>
      <c r="N19" s="13"/>
      <c r="O19" s="13"/>
      <c r="P19" s="13"/>
    </row>
    <row r="20" spans="2:16" s="2" customFormat="1" ht="15.5" customHeight="1" x14ac:dyDescent="0.3">
      <c r="B20" s="23">
        <f t="shared" si="4"/>
        <v>46121</v>
      </c>
      <c r="C20" s="24">
        <f t="shared" si="0"/>
        <v>46121</v>
      </c>
      <c r="D20" s="34"/>
      <c r="E20" s="34"/>
      <c r="F20" s="25">
        <f t="shared" si="1"/>
        <v>0</v>
      </c>
      <c r="G20" s="141"/>
      <c r="H20" s="142"/>
      <c r="I20" s="142"/>
      <c r="J20" s="139"/>
      <c r="K20" s="140"/>
      <c r="L20" s="63">
        <f t="shared" si="2"/>
        <v>0</v>
      </c>
      <c r="M20" s="63">
        <f t="shared" si="3"/>
        <v>0</v>
      </c>
      <c r="N20" s="13"/>
      <c r="O20" s="13"/>
      <c r="P20" s="13"/>
    </row>
    <row r="21" spans="2:16" s="2" customFormat="1" ht="15.5" customHeight="1" x14ac:dyDescent="0.3">
      <c r="B21" s="23">
        <f t="shared" si="4"/>
        <v>46122</v>
      </c>
      <c r="C21" s="24">
        <f t="shared" si="0"/>
        <v>46122</v>
      </c>
      <c r="D21" s="34"/>
      <c r="E21" s="34"/>
      <c r="F21" s="25">
        <f t="shared" si="1"/>
        <v>0</v>
      </c>
      <c r="G21" s="141"/>
      <c r="H21" s="142"/>
      <c r="I21" s="142"/>
      <c r="J21" s="139"/>
      <c r="K21" s="140"/>
      <c r="L21" s="63">
        <f t="shared" si="2"/>
        <v>0</v>
      </c>
      <c r="M21" s="63">
        <f t="shared" si="3"/>
        <v>0</v>
      </c>
      <c r="N21" s="13"/>
      <c r="O21" s="13"/>
      <c r="P21" s="13"/>
    </row>
    <row r="22" spans="2:16" s="2" customFormat="1" ht="15.5" customHeight="1" x14ac:dyDescent="0.3">
      <c r="B22" s="23">
        <f t="shared" si="4"/>
        <v>46123</v>
      </c>
      <c r="C22" s="24">
        <f t="shared" si="0"/>
        <v>46123</v>
      </c>
      <c r="D22" s="34"/>
      <c r="E22" s="34"/>
      <c r="F22" s="25">
        <f t="shared" si="1"/>
        <v>0</v>
      </c>
      <c r="G22" s="141" t="s">
        <v>118</v>
      </c>
      <c r="H22" s="142"/>
      <c r="I22" s="142"/>
      <c r="J22" s="139"/>
      <c r="K22" s="140"/>
      <c r="L22" s="63">
        <f t="shared" si="2"/>
        <v>0</v>
      </c>
      <c r="M22" s="63">
        <f t="shared" si="3"/>
        <v>0</v>
      </c>
      <c r="N22" s="13"/>
      <c r="O22" s="13"/>
      <c r="P22" s="13"/>
    </row>
    <row r="23" spans="2:16" s="2" customFormat="1" ht="15.5" customHeight="1" x14ac:dyDescent="0.3">
      <c r="B23" s="23">
        <f t="shared" si="4"/>
        <v>46124</v>
      </c>
      <c r="C23" s="24">
        <f t="shared" si="0"/>
        <v>46124</v>
      </c>
      <c r="D23" s="34"/>
      <c r="E23" s="34"/>
      <c r="F23" s="25">
        <f t="shared" si="1"/>
        <v>0</v>
      </c>
      <c r="G23" s="141" t="s">
        <v>118</v>
      </c>
      <c r="H23" s="142"/>
      <c r="I23" s="142"/>
      <c r="J23" s="139"/>
      <c r="K23" s="140"/>
      <c r="L23" s="63">
        <f t="shared" si="2"/>
        <v>0</v>
      </c>
      <c r="M23" s="63">
        <f t="shared" si="3"/>
        <v>0</v>
      </c>
      <c r="N23" s="13"/>
      <c r="O23" s="13"/>
      <c r="P23" s="13"/>
    </row>
    <row r="24" spans="2:16" s="2" customFormat="1" ht="15.5" customHeight="1" x14ac:dyDescent="0.3">
      <c r="B24" s="23">
        <f t="shared" si="4"/>
        <v>46125</v>
      </c>
      <c r="C24" s="24">
        <f t="shared" si="0"/>
        <v>46125</v>
      </c>
      <c r="D24" s="34"/>
      <c r="E24" s="34"/>
      <c r="F24" s="25">
        <f t="shared" si="1"/>
        <v>0</v>
      </c>
      <c r="G24" s="141"/>
      <c r="H24" s="142"/>
      <c r="I24" s="142"/>
      <c r="J24" s="139"/>
      <c r="K24" s="140"/>
      <c r="L24" s="63">
        <f t="shared" si="2"/>
        <v>0</v>
      </c>
      <c r="M24" s="63">
        <f t="shared" si="3"/>
        <v>0</v>
      </c>
      <c r="N24" s="13"/>
      <c r="O24" s="13"/>
      <c r="P24" s="13"/>
    </row>
    <row r="25" spans="2:16" s="2" customFormat="1" ht="15.5" customHeight="1" x14ac:dyDescent="0.3">
      <c r="B25" s="23">
        <f t="shared" si="4"/>
        <v>46126</v>
      </c>
      <c r="C25" s="24">
        <f t="shared" si="0"/>
        <v>46126</v>
      </c>
      <c r="D25" s="34"/>
      <c r="E25" s="34"/>
      <c r="F25" s="25">
        <f t="shared" si="1"/>
        <v>0</v>
      </c>
      <c r="G25" s="141"/>
      <c r="H25" s="142"/>
      <c r="I25" s="142"/>
      <c r="J25" s="139"/>
      <c r="K25" s="140"/>
      <c r="L25" s="63">
        <f t="shared" si="2"/>
        <v>0</v>
      </c>
      <c r="M25" s="63">
        <f t="shared" si="3"/>
        <v>0</v>
      </c>
      <c r="N25" s="13"/>
      <c r="O25" s="13"/>
      <c r="P25" s="13"/>
    </row>
    <row r="26" spans="2:16" s="2" customFormat="1" ht="15.5" customHeight="1" x14ac:dyDescent="0.3">
      <c r="B26" s="23">
        <f t="shared" si="4"/>
        <v>46127</v>
      </c>
      <c r="C26" s="24">
        <f t="shared" si="0"/>
        <v>46127</v>
      </c>
      <c r="D26" s="34"/>
      <c r="E26" s="34"/>
      <c r="F26" s="25">
        <f t="shared" si="1"/>
        <v>0</v>
      </c>
      <c r="G26" s="141"/>
      <c r="H26" s="142"/>
      <c r="I26" s="142"/>
      <c r="J26" s="139"/>
      <c r="K26" s="140"/>
      <c r="L26" s="63">
        <f t="shared" si="2"/>
        <v>0</v>
      </c>
      <c r="M26" s="63">
        <f t="shared" si="3"/>
        <v>0</v>
      </c>
      <c r="N26" s="13"/>
      <c r="O26" s="13"/>
      <c r="P26" s="13"/>
    </row>
    <row r="27" spans="2:16" s="2" customFormat="1" ht="15.5" customHeight="1" x14ac:dyDescent="0.3">
      <c r="B27" s="23">
        <f t="shared" si="4"/>
        <v>46128</v>
      </c>
      <c r="C27" s="24">
        <f t="shared" si="0"/>
        <v>46128</v>
      </c>
      <c r="D27" s="34"/>
      <c r="E27" s="34"/>
      <c r="F27" s="25">
        <f t="shared" si="1"/>
        <v>0</v>
      </c>
      <c r="G27" s="141"/>
      <c r="H27" s="142"/>
      <c r="I27" s="142"/>
      <c r="J27" s="139"/>
      <c r="K27" s="140"/>
      <c r="L27" s="63">
        <f t="shared" si="2"/>
        <v>0</v>
      </c>
      <c r="M27" s="63">
        <f t="shared" si="3"/>
        <v>0</v>
      </c>
      <c r="N27" s="13"/>
      <c r="O27" s="13"/>
      <c r="P27" s="13"/>
    </row>
    <row r="28" spans="2:16" s="2" customFormat="1" ht="15.5" customHeight="1" x14ac:dyDescent="0.3">
      <c r="B28" s="23">
        <f t="shared" si="4"/>
        <v>46129</v>
      </c>
      <c r="C28" s="24">
        <f t="shared" si="0"/>
        <v>46129</v>
      </c>
      <c r="D28" s="34"/>
      <c r="E28" s="34"/>
      <c r="F28" s="25">
        <f t="shared" si="1"/>
        <v>0</v>
      </c>
      <c r="G28" s="141"/>
      <c r="H28" s="142"/>
      <c r="I28" s="142"/>
      <c r="J28" s="139"/>
      <c r="K28" s="140"/>
      <c r="L28" s="63">
        <f t="shared" si="2"/>
        <v>0</v>
      </c>
      <c r="M28" s="63">
        <f t="shared" si="3"/>
        <v>0</v>
      </c>
      <c r="N28" s="13"/>
      <c r="O28" s="13"/>
      <c r="P28" s="13"/>
    </row>
    <row r="29" spans="2:16" s="2" customFormat="1" ht="15.5" customHeight="1" x14ac:dyDescent="0.3">
      <c r="B29" s="23">
        <f t="shared" si="4"/>
        <v>46130</v>
      </c>
      <c r="C29" s="24">
        <f t="shared" si="0"/>
        <v>46130</v>
      </c>
      <c r="D29" s="34"/>
      <c r="E29" s="34"/>
      <c r="F29" s="25">
        <f t="shared" si="1"/>
        <v>0</v>
      </c>
      <c r="G29" s="141" t="s">
        <v>118</v>
      </c>
      <c r="H29" s="142"/>
      <c r="I29" s="142"/>
      <c r="J29" s="139"/>
      <c r="K29" s="140"/>
      <c r="L29" s="63">
        <f t="shared" si="2"/>
        <v>0</v>
      </c>
      <c r="M29" s="63">
        <f t="shared" si="3"/>
        <v>0</v>
      </c>
      <c r="N29" s="13"/>
      <c r="O29" s="13"/>
      <c r="P29" s="13"/>
    </row>
    <row r="30" spans="2:16" s="2" customFormat="1" ht="15.5" customHeight="1" x14ac:dyDescent="0.3">
      <c r="B30" s="23">
        <f t="shared" si="4"/>
        <v>46131</v>
      </c>
      <c r="C30" s="24">
        <f t="shared" si="0"/>
        <v>46131</v>
      </c>
      <c r="D30" s="34"/>
      <c r="E30" s="34"/>
      <c r="F30" s="25">
        <f t="shared" si="1"/>
        <v>0</v>
      </c>
      <c r="G30" s="141" t="s">
        <v>118</v>
      </c>
      <c r="H30" s="142"/>
      <c r="I30" s="142"/>
      <c r="J30" s="139"/>
      <c r="K30" s="140"/>
      <c r="L30" s="63">
        <f t="shared" si="2"/>
        <v>0</v>
      </c>
      <c r="M30" s="63">
        <f t="shared" si="3"/>
        <v>0</v>
      </c>
      <c r="N30" s="13"/>
      <c r="O30" s="13"/>
      <c r="P30" s="13"/>
    </row>
    <row r="31" spans="2:16" s="2" customFormat="1" ht="15.5" customHeight="1" x14ac:dyDescent="0.3">
      <c r="B31" s="23">
        <f t="shared" si="4"/>
        <v>46132</v>
      </c>
      <c r="C31" s="24">
        <f t="shared" si="0"/>
        <v>46132</v>
      </c>
      <c r="D31" s="34"/>
      <c r="E31" s="34"/>
      <c r="F31" s="25">
        <f t="shared" si="1"/>
        <v>0</v>
      </c>
      <c r="G31" s="141"/>
      <c r="H31" s="142"/>
      <c r="I31" s="142"/>
      <c r="J31" s="139"/>
      <c r="K31" s="140"/>
      <c r="L31" s="63">
        <f t="shared" si="2"/>
        <v>0</v>
      </c>
      <c r="M31" s="63">
        <f t="shared" si="3"/>
        <v>0</v>
      </c>
      <c r="N31" s="13"/>
      <c r="O31" s="13"/>
      <c r="P31" s="13"/>
    </row>
    <row r="32" spans="2:16" s="2" customFormat="1" ht="15.5" customHeight="1" x14ac:dyDescent="0.3">
      <c r="B32" s="23">
        <f t="shared" si="4"/>
        <v>46133</v>
      </c>
      <c r="C32" s="24">
        <f t="shared" si="0"/>
        <v>46133</v>
      </c>
      <c r="D32" s="34"/>
      <c r="E32" s="34"/>
      <c r="F32" s="25">
        <f t="shared" ref="F32:F39" si="5">IF(((E32-D32 +(E32&lt;D32) )*24)&gt;=5,(((E32-D32+(E32&lt;D32)))*24)-1, ((E32-D32+(E32&lt;D32)))*24)</f>
        <v>0</v>
      </c>
      <c r="G32" s="141"/>
      <c r="H32" s="142"/>
      <c r="I32" s="142"/>
      <c r="J32" s="139"/>
      <c r="K32" s="140"/>
      <c r="L32" s="63">
        <f t="shared" si="2"/>
        <v>0</v>
      </c>
      <c r="M32" s="63">
        <f t="shared" si="3"/>
        <v>0</v>
      </c>
      <c r="N32" s="13"/>
      <c r="O32" s="13"/>
      <c r="P32" s="13"/>
    </row>
    <row r="33" spans="2:16" s="2" customFormat="1" ht="15.5" customHeight="1" x14ac:dyDescent="0.3">
      <c r="B33" s="23">
        <f t="shared" si="4"/>
        <v>46134</v>
      </c>
      <c r="C33" s="24">
        <f t="shared" si="0"/>
        <v>46134</v>
      </c>
      <c r="D33" s="34"/>
      <c r="E33" s="34"/>
      <c r="F33" s="25">
        <f t="shared" si="5"/>
        <v>0</v>
      </c>
      <c r="G33" s="141"/>
      <c r="H33" s="142"/>
      <c r="I33" s="142"/>
      <c r="J33" s="139"/>
      <c r="K33" s="140"/>
      <c r="L33" s="63">
        <f t="shared" si="2"/>
        <v>0</v>
      </c>
      <c r="M33" s="63">
        <f t="shared" si="3"/>
        <v>0</v>
      </c>
      <c r="N33" s="13"/>
      <c r="O33" s="13"/>
      <c r="P33" s="13"/>
    </row>
    <row r="34" spans="2:16" s="2" customFormat="1" ht="15.5" customHeight="1" x14ac:dyDescent="0.3">
      <c r="B34" s="23">
        <f t="shared" si="4"/>
        <v>46135</v>
      </c>
      <c r="C34" s="24">
        <f t="shared" si="0"/>
        <v>46135</v>
      </c>
      <c r="D34" s="34"/>
      <c r="E34" s="34"/>
      <c r="F34" s="25">
        <f t="shared" si="5"/>
        <v>0</v>
      </c>
      <c r="G34" s="141"/>
      <c r="H34" s="142"/>
      <c r="I34" s="142"/>
      <c r="J34" s="139"/>
      <c r="K34" s="140"/>
      <c r="L34" s="63">
        <f t="shared" si="2"/>
        <v>0</v>
      </c>
      <c r="M34" s="63">
        <f t="shared" si="3"/>
        <v>0</v>
      </c>
      <c r="N34" s="13"/>
      <c r="O34" s="13"/>
      <c r="P34" s="13"/>
    </row>
    <row r="35" spans="2:16" s="2" customFormat="1" ht="15.5" customHeight="1" x14ac:dyDescent="0.3">
      <c r="B35" s="23">
        <f t="shared" si="4"/>
        <v>46136</v>
      </c>
      <c r="C35" s="24">
        <f t="shared" si="0"/>
        <v>46136</v>
      </c>
      <c r="D35" s="34"/>
      <c r="E35" s="34"/>
      <c r="F35" s="25">
        <f t="shared" si="5"/>
        <v>0</v>
      </c>
      <c r="G35" s="141"/>
      <c r="H35" s="142"/>
      <c r="I35" s="142"/>
      <c r="J35" s="139"/>
      <c r="K35" s="140"/>
      <c r="L35" s="63">
        <f t="shared" si="2"/>
        <v>0</v>
      </c>
      <c r="M35" s="63">
        <f t="shared" si="3"/>
        <v>0</v>
      </c>
      <c r="N35" s="13"/>
      <c r="O35" s="13"/>
      <c r="P35" s="13"/>
    </row>
    <row r="36" spans="2:16" s="2" customFormat="1" ht="15.5" customHeight="1" x14ac:dyDescent="0.3">
      <c r="B36" s="23">
        <f t="shared" si="4"/>
        <v>46137</v>
      </c>
      <c r="C36" s="24">
        <f t="shared" si="0"/>
        <v>46137</v>
      </c>
      <c r="D36" s="34"/>
      <c r="E36" s="34"/>
      <c r="F36" s="25">
        <f t="shared" si="5"/>
        <v>0</v>
      </c>
      <c r="G36" s="141" t="s">
        <v>118</v>
      </c>
      <c r="H36" s="142"/>
      <c r="I36" s="142"/>
      <c r="J36" s="139"/>
      <c r="K36" s="140"/>
      <c r="L36" s="63">
        <f t="shared" si="2"/>
        <v>0</v>
      </c>
      <c r="M36" s="63">
        <f t="shared" si="3"/>
        <v>0</v>
      </c>
      <c r="N36" s="13"/>
      <c r="O36" s="13"/>
      <c r="P36" s="13"/>
    </row>
    <row r="37" spans="2:16" s="2" customFormat="1" ht="15.5" customHeight="1" x14ac:dyDescent="0.3">
      <c r="B37" s="23">
        <f t="shared" si="4"/>
        <v>46138</v>
      </c>
      <c r="C37" s="24">
        <f t="shared" si="0"/>
        <v>46138</v>
      </c>
      <c r="D37" s="34"/>
      <c r="E37" s="34"/>
      <c r="F37" s="25">
        <f t="shared" si="5"/>
        <v>0</v>
      </c>
      <c r="G37" s="141" t="s">
        <v>118</v>
      </c>
      <c r="H37" s="142"/>
      <c r="I37" s="142"/>
      <c r="J37" s="139"/>
      <c r="K37" s="140"/>
      <c r="L37" s="63">
        <f t="shared" si="2"/>
        <v>0</v>
      </c>
      <c r="M37" s="63">
        <f t="shared" si="3"/>
        <v>0</v>
      </c>
      <c r="N37" s="13"/>
      <c r="O37" s="13"/>
      <c r="P37" s="13"/>
    </row>
    <row r="38" spans="2:16" s="2" customFormat="1" ht="15.5" customHeight="1" x14ac:dyDescent="0.3">
      <c r="B38" s="23">
        <f t="shared" si="4"/>
        <v>46139</v>
      </c>
      <c r="C38" s="24">
        <f t="shared" si="0"/>
        <v>46139</v>
      </c>
      <c r="D38" s="34"/>
      <c r="E38" s="34"/>
      <c r="F38" s="25">
        <f t="shared" si="5"/>
        <v>0</v>
      </c>
      <c r="G38" s="141"/>
      <c r="H38" s="142"/>
      <c r="I38" s="142"/>
      <c r="J38" s="139"/>
      <c r="K38" s="140"/>
      <c r="L38" s="63">
        <f t="shared" si="2"/>
        <v>0</v>
      </c>
      <c r="M38" s="63">
        <f t="shared" si="3"/>
        <v>0</v>
      </c>
      <c r="N38" s="13"/>
      <c r="O38" s="13"/>
      <c r="P38" s="13"/>
    </row>
    <row r="39" spans="2:16" s="2" customFormat="1" ht="15.5" customHeight="1" x14ac:dyDescent="0.3">
      <c r="B39" s="23">
        <f t="shared" si="4"/>
        <v>46140</v>
      </c>
      <c r="C39" s="24">
        <f t="shared" si="0"/>
        <v>46140</v>
      </c>
      <c r="D39" s="34"/>
      <c r="E39" s="34"/>
      <c r="F39" s="25">
        <f t="shared" si="5"/>
        <v>0</v>
      </c>
      <c r="G39" s="141"/>
      <c r="H39" s="142"/>
      <c r="I39" s="142"/>
      <c r="J39" s="139"/>
      <c r="K39" s="140"/>
      <c r="L39" s="63">
        <f t="shared" si="2"/>
        <v>0</v>
      </c>
      <c r="M39" s="63">
        <f t="shared" si="3"/>
        <v>0</v>
      </c>
      <c r="N39" s="13"/>
      <c r="O39" s="13"/>
      <c r="P39" s="13"/>
    </row>
    <row r="40" spans="2:16" s="2" customFormat="1" ht="15.5" customHeight="1" x14ac:dyDescent="0.3">
      <c r="B40" s="23">
        <f t="shared" si="4"/>
        <v>46141</v>
      </c>
      <c r="C40" s="24">
        <f t="shared" si="0"/>
        <v>46141</v>
      </c>
      <c r="D40" s="34"/>
      <c r="E40" s="34"/>
      <c r="F40" s="25">
        <f t="shared" si="1"/>
        <v>0</v>
      </c>
      <c r="G40" s="141"/>
      <c r="H40" s="142"/>
      <c r="I40" s="142"/>
      <c r="J40" s="139"/>
      <c r="K40" s="140"/>
      <c r="L40" s="63">
        <f t="shared" si="2"/>
        <v>0</v>
      </c>
      <c r="M40" s="63">
        <f t="shared" si="3"/>
        <v>0</v>
      </c>
      <c r="N40" s="13"/>
      <c r="O40" s="13"/>
      <c r="P40" s="13"/>
    </row>
    <row r="41" spans="2:16" s="2" customFormat="1" ht="15.5" customHeight="1" x14ac:dyDescent="0.3">
      <c r="B41" s="23">
        <f t="shared" si="4"/>
        <v>46142</v>
      </c>
      <c r="C41" s="24">
        <f t="shared" si="0"/>
        <v>46142</v>
      </c>
      <c r="D41" s="34"/>
      <c r="E41" s="34"/>
      <c r="F41" s="25">
        <f t="shared" si="1"/>
        <v>0</v>
      </c>
      <c r="G41" s="141"/>
      <c r="H41" s="142"/>
      <c r="I41" s="142"/>
      <c r="J41" s="139"/>
      <c r="K41" s="140"/>
      <c r="L41" s="63">
        <f t="shared" si="2"/>
        <v>0</v>
      </c>
      <c r="M41" s="63">
        <f t="shared" si="3"/>
        <v>0</v>
      </c>
      <c r="N41" s="13"/>
      <c r="O41" s="13"/>
      <c r="P41" s="13"/>
    </row>
    <row r="42" spans="2:16" s="2" customFormat="1" ht="15.5" customHeight="1" x14ac:dyDescent="0.3">
      <c r="B42" s="23" t="str">
        <f t="shared" si="4"/>
        <v/>
      </c>
      <c r="C42" s="67" t="str">
        <f>B42</f>
        <v/>
      </c>
      <c r="D42" s="34"/>
      <c r="E42" s="34"/>
      <c r="F42" s="68">
        <f t="shared" si="1"/>
        <v>0</v>
      </c>
      <c r="G42" s="139"/>
      <c r="H42" s="140"/>
      <c r="I42" s="140"/>
      <c r="J42" s="139"/>
      <c r="K42" s="140"/>
      <c r="L42" s="63">
        <f t="shared" si="2"/>
        <v>0</v>
      </c>
      <c r="M42" s="63">
        <f t="shared" si="3"/>
        <v>0</v>
      </c>
      <c r="N42" s="13"/>
      <c r="O42" s="13"/>
      <c r="P42" s="13"/>
    </row>
    <row r="43" spans="2:16" s="39" customFormat="1" ht="10" customHeight="1" x14ac:dyDescent="0.3">
      <c r="B43" s="64"/>
      <c r="C43" s="65"/>
      <c r="D43" s="63" t="str">
        <f>IF(MONTH($C$9)=MONTH($B$12),"G" &amp; (DAY($C$9)+11),"G12")</f>
        <v>G12</v>
      </c>
      <c r="E43" s="63" t="str">
        <f>IF(MONTH($F$9)=MONTH($B$12),"G"&amp;(DAY($F$9)+11),"G"&amp;(DAY(EOMONTH($B$12,0))+11))</f>
        <v>G41</v>
      </c>
      <c r="F43" s="66"/>
      <c r="G43" s="51"/>
      <c r="H43" s="74"/>
      <c r="I43" s="74"/>
      <c r="J43" s="75"/>
      <c r="K43" s="75"/>
      <c r="L43" s="63"/>
      <c r="M43" s="51"/>
      <c r="N43" s="51"/>
      <c r="O43" s="51"/>
      <c r="P43" s="51"/>
    </row>
    <row r="44" spans="2:16" s="39" customFormat="1" ht="15.5" customHeight="1" x14ac:dyDescent="0.3">
      <c r="B44" s="71" t="s">
        <v>166</v>
      </c>
      <c r="C44" s="65"/>
      <c r="D44" s="63"/>
      <c r="E44" s="51"/>
      <c r="F44" s="66"/>
      <c r="G44" s="51"/>
      <c r="H44" s="74"/>
      <c r="I44" s="74"/>
      <c r="J44" s="75"/>
      <c r="K44" s="75"/>
      <c r="L44" s="63"/>
      <c r="M44" s="51"/>
      <c r="N44" s="51"/>
      <c r="O44" s="51"/>
      <c r="P44" s="51"/>
    </row>
    <row r="45" spans="2:16" s="39" customFormat="1" ht="15.5" customHeight="1" x14ac:dyDescent="0.35">
      <c r="B45" s="129" t="s">
        <v>169</v>
      </c>
      <c r="C45" s="130"/>
      <c r="D45" s="130"/>
      <c r="E45" s="131"/>
      <c r="F45" s="60">
        <f>SUM($L$12:$L$42) +  COUNTIF($G$12:$I$42, "Time-Off In Lieu (Full Day)") + 0.5 *(COUNTIF($G$12:$I$42, "Time-Off In Lieu (Half Day)"))</f>
        <v>0</v>
      </c>
      <c r="G45" s="126" t="s">
        <v>159</v>
      </c>
      <c r="H45" s="127"/>
      <c r="I45" s="127"/>
      <c r="J45" s="128"/>
      <c r="K45" s="61">
        <f>COUNTIF($J$12:$K$42, "Attend Approved Workshop/Training (&gt; 4hrs long)") + 0.5*(COUNTIF($J$12:$K$42, "Attend Approved Workshop/Training (≤ 4hrs long)"))</f>
        <v>0</v>
      </c>
      <c r="L45" s="63"/>
      <c r="M45" s="51"/>
      <c r="N45" s="51"/>
      <c r="O45" s="51"/>
      <c r="P45" s="51"/>
    </row>
    <row r="46" spans="2:16" s="39" customFormat="1" ht="15.5" customHeight="1" x14ac:dyDescent="0.3">
      <c r="B46" s="143" t="s">
        <v>165</v>
      </c>
      <c r="C46" s="144"/>
      <c r="D46" s="144"/>
      <c r="E46" s="144"/>
      <c r="F46" s="76" t="str">
        <f>C8 &amp; "-"&amp; E8</f>
        <v>APR-2026</v>
      </c>
      <c r="G46" s="145">
        <f>F45+K45</f>
        <v>0</v>
      </c>
      <c r="H46" s="146"/>
      <c r="I46" s="72"/>
      <c r="J46" s="70"/>
      <c r="K46" s="75"/>
      <c r="L46" s="63"/>
      <c r="M46" s="51"/>
      <c r="N46" s="51"/>
      <c r="O46" s="51"/>
      <c r="P46" s="51"/>
    </row>
    <row r="47" spans="2:16" s="39" customFormat="1" ht="10" customHeight="1" x14ac:dyDescent="0.3">
      <c r="B47" s="79"/>
      <c r="C47" s="80"/>
      <c r="D47" s="80"/>
      <c r="E47" s="80"/>
      <c r="F47" s="81"/>
      <c r="G47" s="82"/>
      <c r="H47" s="83"/>
      <c r="I47" s="72"/>
      <c r="J47" s="70"/>
      <c r="K47" s="75"/>
      <c r="L47" s="63"/>
      <c r="M47" s="51"/>
      <c r="N47" s="51"/>
      <c r="O47" s="51"/>
      <c r="P47" s="51"/>
    </row>
    <row r="48" spans="2:16" s="39" customFormat="1" ht="15.5" customHeight="1" x14ac:dyDescent="0.3">
      <c r="B48" s="71" t="s">
        <v>174</v>
      </c>
      <c r="C48" s="65"/>
      <c r="D48" s="73"/>
      <c r="E48" s="73"/>
      <c r="F48" s="66"/>
      <c r="G48" s="51"/>
      <c r="H48" s="74"/>
      <c r="I48" s="74"/>
      <c r="J48" s="75"/>
      <c r="K48" s="75"/>
      <c r="L48" s="63"/>
      <c r="M48" s="51"/>
      <c r="N48" s="51"/>
      <c r="O48" s="51"/>
      <c r="P48" s="51"/>
    </row>
    <row r="49" spans="2:16" s="39" customFormat="1" ht="15.5" customHeight="1" x14ac:dyDescent="0.35">
      <c r="B49" s="129" t="s">
        <v>175</v>
      </c>
      <c r="C49" s="172"/>
      <c r="D49" s="172"/>
      <c r="E49" s="172"/>
      <c r="F49" s="84">
        <v>3</v>
      </c>
      <c r="G49" s="129" t="str">
        <f>"No. of Days of Paid Leave of Absence for "&amp;C8&amp;"-"&amp;E8&amp;":"</f>
        <v>No. of Days of Paid Leave of Absence for APR-2026:</v>
      </c>
      <c r="H49" s="130"/>
      <c r="I49" s="130"/>
      <c r="J49" s="159"/>
      <c r="K49" s="61">
        <f>COUNTIF($G$12:$I$42, "Approved Leave of Absence (Paid-Full Day)") + 0.5*(COUNTIF($G$12:$I$42, "Approved Leave of Absence (Paid-Half Day)"))</f>
        <v>0</v>
      </c>
      <c r="L49" s="63"/>
      <c r="M49" s="51"/>
      <c r="N49" s="51"/>
      <c r="O49" s="51"/>
      <c r="P49" s="51"/>
    </row>
    <row r="50" spans="2:16" s="39" customFormat="1" ht="15.5" customHeight="1" x14ac:dyDescent="0.3">
      <c r="B50" s="169" t="s">
        <v>176</v>
      </c>
      <c r="C50" s="170"/>
      <c r="D50" s="170"/>
      <c r="E50" s="170"/>
      <c r="F50" s="171"/>
      <c r="G50" s="160">
        <f>F49-K49</f>
        <v>3</v>
      </c>
      <c r="H50" s="161"/>
      <c r="I50" s="72"/>
      <c r="J50" s="70"/>
      <c r="K50" s="75"/>
      <c r="L50" s="63"/>
      <c r="M50" s="51"/>
      <c r="N50" s="51"/>
      <c r="O50" s="51"/>
      <c r="P50" s="51"/>
    </row>
    <row r="51" spans="2:16" s="39" customFormat="1" ht="10" customHeight="1" x14ac:dyDescent="0.3">
      <c r="B51" s="79"/>
      <c r="C51" s="80"/>
      <c r="D51" s="80"/>
      <c r="E51" s="80"/>
      <c r="F51" s="81"/>
      <c r="G51" s="82"/>
      <c r="H51" s="83"/>
      <c r="L51" s="63"/>
      <c r="M51" s="51"/>
      <c r="N51" s="51"/>
    </row>
    <row r="52" spans="2:16" s="57" customFormat="1" ht="16" customHeight="1" x14ac:dyDescent="0.35">
      <c r="B52" s="174" t="s">
        <v>167</v>
      </c>
      <c r="C52" s="175"/>
      <c r="D52" s="175"/>
      <c r="E52" s="69"/>
      <c r="F52" s="176"/>
      <c r="G52" s="177"/>
      <c r="H52" s="177"/>
      <c r="I52" s="177"/>
      <c r="J52" s="70"/>
      <c r="K52" s="78"/>
      <c r="L52" s="88"/>
      <c r="M52" s="78"/>
      <c r="N52" s="78"/>
      <c r="O52" s="78"/>
      <c r="P52" s="78"/>
    </row>
    <row r="53" spans="2:16" s="39" customFormat="1" ht="16" customHeight="1" x14ac:dyDescent="0.35">
      <c r="B53" s="365" t="s">
        <v>303</v>
      </c>
      <c r="C53" s="366"/>
      <c r="D53" s="366"/>
      <c r="E53" s="367"/>
      <c r="F53" s="60">
        <f ca="1">IF(SUM($L$12:$L$42)=0,0,SUM($L$12:$L$42) + COUNTIF(INDIRECT(D43):INDIRECT(E43), "Public Holiday") + 0.5*COUNTIF(INDIRECT(D43):INDIRECT(E43), "Public Holiday Eve") + COUNTIF(INDIRECT(D43):INDIRECT(E43), "Time-Off In Lieu (Full Day)") + 0.5 *(COUNTIF(INDIRECT(D43):INDIRECT(E43), "Time-Off In Lieu (Half Day)")) + COUNTIF(INDIRECT(D43):INDIRECT(E43), "Approved Leave of Absence (Paid-Full Day)") + 0.5*(COUNTIF(INDIRECT(D43):INDIRECT(E43), "Approved Leave of Absence (Paid-Half Day)")) - SUM($M$12:$M$42))</f>
        <v>0</v>
      </c>
      <c r="G53" s="126" t="s">
        <v>178</v>
      </c>
      <c r="H53" s="127"/>
      <c r="I53" s="127"/>
      <c r="J53" s="128"/>
      <c r="K53" s="60">
        <f>_xlfn.NUMBERVALUE(DAY(DATE(YEAR($B$12),MONTH($B$12)+1,1)-1)) - COUNTIF($G$12:$I$42, "Company Off (Full Day)") - 0.5*COUNTIF($G$12:$I$42, "Company Off (Half Day)") - COUNTIF(Sheet2!$B:$B,$B$12)</f>
        <v>22</v>
      </c>
      <c r="L53" s="63"/>
      <c r="M53" s="51"/>
      <c r="N53" s="51"/>
      <c r="O53" s="51"/>
      <c r="P53" s="51"/>
    </row>
    <row r="54" spans="2:16" s="2" customFormat="1" ht="16" customHeight="1" x14ac:dyDescent="0.3">
      <c r="B54" s="166" t="s">
        <v>133</v>
      </c>
      <c r="C54" s="167"/>
      <c r="D54" s="167"/>
      <c r="E54" s="167"/>
      <c r="F54" s="167"/>
      <c r="G54" s="18" t="s">
        <v>112</v>
      </c>
      <c r="H54" s="58">
        <v>600</v>
      </c>
      <c r="I54" s="62"/>
      <c r="J54" s="51"/>
      <c r="K54" s="51"/>
      <c r="L54" s="63"/>
      <c r="M54" s="13"/>
      <c r="N54" s="13"/>
      <c r="O54" s="13"/>
      <c r="P54" s="13"/>
    </row>
    <row r="55" spans="2:16" s="2" customFormat="1" ht="16" customHeight="1" x14ac:dyDescent="0.3">
      <c r="B55" s="166" t="s">
        <v>132</v>
      </c>
      <c r="C55" s="167"/>
      <c r="D55" s="167"/>
      <c r="E55" s="167"/>
      <c r="F55" s="40" t="str">
        <f>C8 &amp; "-"&amp; E8</f>
        <v>APR-2026</v>
      </c>
      <c r="G55" s="18" t="s">
        <v>112</v>
      </c>
      <c r="H55" s="59">
        <f ca="1">IF(F53=0,0,((F53/K53)*H54))</f>
        <v>0</v>
      </c>
      <c r="I55" s="62"/>
      <c r="J55" s="51"/>
      <c r="K55" s="51"/>
      <c r="L55" s="63"/>
      <c r="M55" s="13"/>
      <c r="N55" s="13"/>
      <c r="O55" s="13"/>
      <c r="P55" s="13"/>
    </row>
    <row r="56" spans="2:16" ht="10" customHeight="1" x14ac:dyDescent="0.35">
      <c r="B56" s="168"/>
      <c r="C56" s="168"/>
      <c r="D56" s="168"/>
      <c r="E56" s="168"/>
      <c r="F56" s="168"/>
      <c r="G56" s="134"/>
      <c r="H56" s="134"/>
      <c r="I56" s="125"/>
      <c r="J56" s="37"/>
      <c r="K56" s="3"/>
      <c r="L56" s="89"/>
      <c r="M56" s="3"/>
      <c r="N56" s="3"/>
      <c r="O56" s="3"/>
      <c r="P56" s="3"/>
    </row>
    <row r="57" spans="2:16" ht="16" customHeight="1" x14ac:dyDescent="0.35">
      <c r="B57" s="163" t="str">
        <f>"          I, "&amp; $C$5&amp;", hereby declare and certify that the attendance table filled above is true and accurate."</f>
        <v xml:space="preserve">          I, , hereby declare and certify that the attendance table filled above is true and accurate.</v>
      </c>
      <c r="C57" s="164"/>
      <c r="D57" s="164"/>
      <c r="E57" s="164"/>
      <c r="F57" s="164"/>
      <c r="G57" s="164"/>
      <c r="H57" s="164"/>
      <c r="I57" s="164"/>
      <c r="J57" s="37"/>
      <c r="K57" s="3"/>
      <c r="L57" s="89"/>
      <c r="M57" s="3"/>
      <c r="N57" s="3"/>
      <c r="O57" s="3"/>
      <c r="P57" s="3"/>
    </row>
    <row r="58" spans="2:16" s="35" customFormat="1" ht="10" customHeight="1" x14ac:dyDescent="0.35">
      <c r="B58" s="36"/>
      <c r="C58" s="36"/>
      <c r="D58" s="36"/>
      <c r="E58" s="36"/>
      <c r="F58" s="36"/>
      <c r="J58" s="37"/>
      <c r="K58" s="37"/>
      <c r="L58" s="89"/>
      <c r="M58" s="37"/>
      <c r="N58" s="37"/>
      <c r="O58" s="37"/>
      <c r="P58" s="37"/>
    </row>
    <row r="59" spans="2:16" s="2" customFormat="1" ht="42.5" customHeight="1" x14ac:dyDescent="0.35">
      <c r="B59" s="2" t="s">
        <v>6</v>
      </c>
      <c r="C59" s="137"/>
      <c r="D59" s="137"/>
      <c r="E59" s="137"/>
      <c r="F59" s="137"/>
      <c r="G59" s="39"/>
      <c r="H59" s="162"/>
      <c r="I59" s="156"/>
      <c r="L59" s="86"/>
    </row>
    <row r="60" spans="2:16" s="4" customFormat="1" ht="13" customHeight="1" x14ac:dyDescent="0.35">
      <c r="C60" s="173" t="s">
        <v>151</v>
      </c>
      <c r="D60" s="173"/>
      <c r="E60" s="173"/>
      <c r="F60" s="173"/>
      <c r="G60" s="35"/>
      <c r="H60" s="165"/>
      <c r="I60" s="165"/>
      <c r="J60" s="7"/>
      <c r="K60" s="7"/>
      <c r="L60" s="90"/>
      <c r="M60" s="7"/>
      <c r="N60" s="7"/>
      <c r="O60" s="7"/>
      <c r="P60" s="7"/>
    </row>
    <row r="61" spans="2:16" s="4" customFormat="1" ht="16" customHeight="1" x14ac:dyDescent="0.35">
      <c r="B61" s="93" t="s">
        <v>162</v>
      </c>
      <c r="C61" s="155"/>
      <c r="D61" s="155"/>
      <c r="E61" s="155"/>
      <c r="F61" s="155"/>
      <c r="G61" s="35"/>
      <c r="H61" s="57"/>
      <c r="I61" s="57"/>
      <c r="J61" s="7"/>
      <c r="K61" s="7"/>
      <c r="L61" s="90"/>
      <c r="M61" s="7"/>
      <c r="N61" s="7"/>
      <c r="O61" s="7"/>
      <c r="P61" s="7"/>
    </row>
    <row r="62" spans="2:16" s="4" customFormat="1" ht="14" customHeight="1" x14ac:dyDescent="0.35">
      <c r="B62" s="93" t="s">
        <v>81</v>
      </c>
      <c r="C62" s="155"/>
      <c r="D62" s="155"/>
      <c r="E62" s="155"/>
      <c r="F62" s="155"/>
      <c r="G62" s="35"/>
      <c r="H62" s="35"/>
      <c r="I62" s="35"/>
      <c r="L62" s="91"/>
    </row>
    <row r="63" spans="2:16" s="56" customFormat="1" ht="14" customHeight="1" x14ac:dyDescent="0.35">
      <c r="B63" s="93" t="s">
        <v>80</v>
      </c>
      <c r="C63" s="157"/>
      <c r="D63" s="158"/>
      <c r="G63" s="35"/>
      <c r="H63" s="156"/>
      <c r="I63" s="156"/>
      <c r="L63" s="92"/>
    </row>
    <row r="64" spans="2:16" ht="17.5" customHeight="1" x14ac:dyDescent="0.35">
      <c r="B64" s="125"/>
      <c r="C64" s="125"/>
      <c r="D64" s="125"/>
      <c r="E64" s="125"/>
      <c r="F64" s="125"/>
      <c r="G64" s="125"/>
      <c r="H64" s="125"/>
      <c r="I64" s="125"/>
    </row>
    <row r="65" ht="17.5" customHeight="1" x14ac:dyDescent="0.35"/>
  </sheetData>
  <sheetProtection algorithmName="SHA-512" hashValue="t/rQyZ6+e4gehLSbskPloqnqGLGTDTwQ+Y/LqvD/aUQCLpv24TMI/oykOGJS7C432HZRVqV8nKqNh28Bj1iEUg==" saltValue="JtGK5anXxLrgzp28JzzVIQ==" spinCount="100000" sheet="1" selectLockedCells="1"/>
  <protectedRanges>
    <protectedRange sqref="G12:G44 I12:I44 G48 I48" name="Range28"/>
    <protectedRange sqref="C63:D63" name="Range15"/>
    <protectedRange sqref="C59:F59 H59:I59 H63:I63" name="Range13"/>
    <protectedRange sqref="D48:E48 D12:E44" name="Range11"/>
    <protectedRange sqref="C9:D9" name="Range9"/>
    <protectedRange sqref="E8" name="Range7"/>
    <protectedRange sqref="C7:H7" name="Range5"/>
    <protectedRange sqref="C8" name="Range6"/>
    <protectedRange sqref="H8:I8" name="Range8"/>
    <protectedRange sqref="F9" name="Range10"/>
    <protectedRange sqref="H54:I54" name="Range12"/>
    <protectedRange sqref="C61:F62" name="Range14"/>
    <protectedRange sqref="H62:I62" name="Range16"/>
    <protectedRange sqref="C5:H5" name="Range1_1"/>
    <protectedRange sqref="C6:D6" name="Range2_1"/>
  </protectedRanges>
  <mergeCells count="101">
    <mergeCell ref="C61:F61"/>
    <mergeCell ref="H63:I63"/>
    <mergeCell ref="C63:D63"/>
    <mergeCell ref="C62:F62"/>
    <mergeCell ref="B53:E53"/>
    <mergeCell ref="G49:J49"/>
    <mergeCell ref="G50:H50"/>
    <mergeCell ref="H59:I59"/>
    <mergeCell ref="B57:I57"/>
    <mergeCell ref="H60:I60"/>
    <mergeCell ref="B54:F54"/>
    <mergeCell ref="B55:E55"/>
    <mergeCell ref="B56:I56"/>
    <mergeCell ref="C59:F59"/>
    <mergeCell ref="B50:F50"/>
    <mergeCell ref="B49:E49"/>
    <mergeCell ref="C60:F60"/>
    <mergeCell ref="G53:J53"/>
    <mergeCell ref="B52:D52"/>
    <mergeCell ref="F52:I52"/>
    <mergeCell ref="G13:I13"/>
    <mergeCell ref="B10:I10"/>
    <mergeCell ref="G20:I20"/>
    <mergeCell ref="G21:I21"/>
    <mergeCell ref="G23:I23"/>
    <mergeCell ref="G24:I24"/>
    <mergeCell ref="G25:I25"/>
    <mergeCell ref="G26:I26"/>
    <mergeCell ref="G11:I11"/>
    <mergeCell ref="G14:I14"/>
    <mergeCell ref="G15:I15"/>
    <mergeCell ref="G16:I16"/>
    <mergeCell ref="G17:I17"/>
    <mergeCell ref="G18:I18"/>
    <mergeCell ref="G19:I19"/>
    <mergeCell ref="G22:I22"/>
    <mergeCell ref="B3:I3"/>
    <mergeCell ref="B4:I4"/>
    <mergeCell ref="C9:D9"/>
    <mergeCell ref="C6:D6"/>
    <mergeCell ref="C7:H7"/>
    <mergeCell ref="G34:I34"/>
    <mergeCell ref="C5:J5"/>
    <mergeCell ref="G30:I30"/>
    <mergeCell ref="J11:K11"/>
    <mergeCell ref="J12:K12"/>
    <mergeCell ref="J13:K13"/>
    <mergeCell ref="J14:K14"/>
    <mergeCell ref="J15:K15"/>
    <mergeCell ref="J16:K16"/>
    <mergeCell ref="J17:K17"/>
    <mergeCell ref="J18:K18"/>
    <mergeCell ref="J19:K19"/>
    <mergeCell ref="J20:K20"/>
    <mergeCell ref="J21:K21"/>
    <mergeCell ref="J22:K22"/>
    <mergeCell ref="J23:K23"/>
    <mergeCell ref="J24:K24"/>
    <mergeCell ref="J25:K25"/>
    <mergeCell ref="G12:I12"/>
    <mergeCell ref="G33:I33"/>
    <mergeCell ref="G40:I40"/>
    <mergeCell ref="G41:I41"/>
    <mergeCell ref="G35:I35"/>
    <mergeCell ref="G36:I36"/>
    <mergeCell ref="G38:I38"/>
    <mergeCell ref="G39:I39"/>
    <mergeCell ref="J42:K42"/>
    <mergeCell ref="J26:K26"/>
    <mergeCell ref="J27:K27"/>
    <mergeCell ref="J28:K28"/>
    <mergeCell ref="J29:K29"/>
    <mergeCell ref="J30:K30"/>
    <mergeCell ref="J31:K31"/>
    <mergeCell ref="J32:K32"/>
    <mergeCell ref="J33:K33"/>
    <mergeCell ref="J34:K34"/>
    <mergeCell ref="B64:I64"/>
    <mergeCell ref="G45:J45"/>
    <mergeCell ref="B45:E45"/>
    <mergeCell ref="J1:K3"/>
    <mergeCell ref="H6:J6"/>
    <mergeCell ref="I7:J7"/>
    <mergeCell ref="J8:K8"/>
    <mergeCell ref="J9:K9"/>
    <mergeCell ref="J38:K38"/>
    <mergeCell ref="J39:K39"/>
    <mergeCell ref="J40:K40"/>
    <mergeCell ref="J41:K41"/>
    <mergeCell ref="G27:I27"/>
    <mergeCell ref="G28:I28"/>
    <mergeCell ref="G29:I29"/>
    <mergeCell ref="B46:E46"/>
    <mergeCell ref="G46:H46"/>
    <mergeCell ref="G37:I37"/>
    <mergeCell ref="J35:K35"/>
    <mergeCell ref="J36:K36"/>
    <mergeCell ref="J37:K37"/>
    <mergeCell ref="G42:I42"/>
    <mergeCell ref="G31:I31"/>
    <mergeCell ref="G32:I32"/>
  </mergeCells>
  <conditionalFormatting sqref="G54:G55 J12:J44 J54:P55 L51:N51 L12:P50">
    <cfRule type="cellIs" dxfId="15" priority="129" operator="equal">
      <formula>"Public Holiday"</formula>
    </cfRule>
    <cfRule type="cellIs" dxfId="14" priority="130" operator="equal">
      <formula>"Sunday"</formula>
    </cfRule>
    <cfRule type="cellIs" dxfId="13" priority="132" operator="equal">
      <formula>"Saturday"</formula>
    </cfRule>
  </conditionalFormatting>
  <conditionalFormatting sqref="G12:G44">
    <cfRule type="cellIs" dxfId="12" priority="22" operator="equal">
      <formula>"Public Holiday"</formula>
    </cfRule>
    <cfRule type="cellIs" dxfId="11" priority="23" operator="equal">
      <formula>"Sunday"</formula>
    </cfRule>
    <cfRule type="cellIs" dxfId="10" priority="24" operator="equal">
      <formula>"Saturday"</formula>
    </cfRule>
  </conditionalFormatting>
  <conditionalFormatting sqref="K53">
    <cfRule type="cellIs" dxfId="9" priority="10" operator="equal">
      <formula>"Public Holiday"</formula>
    </cfRule>
    <cfRule type="cellIs" dxfId="8" priority="11" operator="equal">
      <formula>"Sunday"</formula>
    </cfRule>
    <cfRule type="cellIs" dxfId="7" priority="12" operator="equal">
      <formula>"Saturday"</formula>
    </cfRule>
  </conditionalFormatting>
  <conditionalFormatting sqref="J48">
    <cfRule type="cellIs" dxfId="6" priority="4" operator="equal">
      <formula>"Public Holiday"</formula>
    </cfRule>
    <cfRule type="cellIs" dxfId="5" priority="5" operator="equal">
      <formula>"Sunday"</formula>
    </cfRule>
    <cfRule type="cellIs" dxfId="4" priority="6" operator="equal">
      <formula>"Saturday"</formula>
    </cfRule>
  </conditionalFormatting>
  <conditionalFormatting sqref="G48">
    <cfRule type="cellIs" dxfId="3" priority="1" operator="equal">
      <formula>"Public Holiday"</formula>
    </cfRule>
    <cfRule type="cellIs" dxfId="2" priority="2" operator="equal">
      <formula>"Sunday"</formula>
    </cfRule>
    <cfRule type="cellIs" dxfId="1" priority="3" operator="equal">
      <formula>"Saturday"</formula>
    </cfRule>
  </conditionalFormatting>
  <dataValidations count="3">
    <dataValidation type="decimal" allowBlank="1" showInputMessage="1" showErrorMessage="1" sqref="D48:E48 D12:E42" xr:uid="{00000000-0002-0000-0000-000001000000}">
      <formula1>0</formula1>
      <formula2>24</formula2>
    </dataValidation>
    <dataValidation type="date" allowBlank="1" showInputMessage="1" showErrorMessage="1" sqref="C9:D9" xr:uid="{00000000-0002-0000-0000-000002000000}">
      <formula1>43466</formula1>
      <formula2>47848</formula2>
    </dataValidation>
    <dataValidation type="date" allowBlank="1" showInputMessage="1" showErrorMessage="1" sqref="F9" xr:uid="{00000000-0002-0000-0000-000003000000}">
      <formula1>43586</formula1>
      <formula2>47848</formula2>
    </dataValidation>
  </dataValidations>
  <printOptions horizontalCentered="1" verticalCentered="1"/>
  <pageMargins left="0.23622047244094491" right="0.23622047244094491" top="0.23622047244094491" bottom="0.23622047244094491" header="0.11811023622047245" footer="0.11811023622047245"/>
  <pageSetup paperSize="9" scale="82" fitToHeight="0" orientation="portrait" r:id="rId1"/>
  <headerFooter>
    <oddHeader>&amp;C&amp;"Calibri"&amp;10&amp;K000000 Official (Open)&amp;1#_x000D_</oddHeader>
    <oddFooter>&amp;C&amp;9Official (Closed), Sensitive (High)&amp;10
&amp;8[Upon Completion]</oddFooter>
  </headerFooter>
  <rowBreaks count="2" manualBreakCount="2">
    <brk id="64" max="16383" man="1"/>
    <brk id="6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83" r:id="rId4" name="DeclareBox">
              <controlPr defaultSize="0" autoFill="0" autoLine="0" autoPict="0" macro="[0]!DeclareBox_Click">
                <anchor moveWithCells="1">
                  <from>
                    <xdr:col>1</xdr:col>
                    <xdr:colOff>63500</xdr:colOff>
                    <xdr:row>56</xdr:row>
                    <xdr:rowOff>25400</xdr:rowOff>
                  </from>
                  <to>
                    <xdr:col>1</xdr:col>
                    <xdr:colOff>273050</xdr:colOff>
                    <xdr:row>56</xdr:row>
                    <xdr:rowOff>196850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000-000004000000}">
          <x14:formula1>
            <xm:f>Sheet2!$N$2:$N$3</xm:f>
          </x14:formula1>
          <xm:sqref>K6</xm:sqref>
        </x14:dataValidation>
        <x14:dataValidation type="list" allowBlank="1" showInputMessage="1" showErrorMessage="1" xr:uid="{00000000-0002-0000-0000-000005000000}">
          <x14:formula1>
            <xm:f>Sheet2!$E$2:$E$13</xm:f>
          </x14:formula1>
          <xm:sqref>C8</xm:sqref>
        </x14:dataValidation>
        <x14:dataValidation type="list" allowBlank="1" showInputMessage="1" showErrorMessage="1" errorTitle="Invalid Value" error="Please select the year from the dropdown list." xr:uid="{00000000-0002-0000-0000-000006000000}">
          <x14:formula1>
            <xm:f>Sheet2!$P$2:$P$4</xm:f>
          </x14:formula1>
          <xm:sqref>E8</xm:sqref>
        </x14:dataValidation>
        <x14:dataValidation type="list" allowBlank="1" showInputMessage="1" xr:uid="{00000000-0002-0000-0000-000007000000}">
          <x14:formula1>
            <xm:f>Sheet2!$V$2:$V$5</xm:f>
          </x14:formula1>
          <xm:sqref>J12:J44 J48</xm:sqref>
        </x14:dataValidation>
        <x14:dataValidation type="list" allowBlank="1" showInputMessage="1" showErrorMessage="1" errorTitle="Invalid Value" error="Please select appropriate leave type from dropdown list._x000a_If you are working on any Company Off day or Public Holiday, please remove the remarks and indicate the working time." xr:uid="{00000000-0002-0000-0000-000008000000}">
          <x14:formula1>
            <xm:f>Sheet2!$L$2:$L$17</xm:f>
          </x14:formula1>
          <xm:sqref>G12:I44 G48:I48</xm:sqref>
        </x14:dataValidation>
        <x14:dataValidation type="list" allowBlank="1" showInputMessage="1" showErrorMessage="1" xr:uid="{12C05AC2-9A2F-4CC6-9D81-F3130590980F}">
          <x14:formula1>
            <xm:f>Sheet2!$AJ$2:$AJ$3</xm:f>
          </x14:formula1>
          <xm:sqref>K7</xm:sqref>
        </x14:dataValidation>
        <x14:dataValidation type="list" allowBlank="1" showInputMessage="1" showErrorMessage="1" xr:uid="{00000000-0002-0000-0000-000009000000}">
          <x14:formula1>
            <xm:f>Sheet2!$J$2:$J$31</xm:f>
          </x14:formula1>
          <xm:sqref>G6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AT39"/>
  <sheetViews>
    <sheetView topLeftCell="AK1" zoomScaleNormal="100" workbookViewId="0">
      <selection activeCell="AK1" sqref="A1:AK1048576"/>
    </sheetView>
  </sheetViews>
  <sheetFormatPr defaultColWidth="8.81640625" defaultRowHeight="14.5" x14ac:dyDescent="0.35"/>
  <cols>
    <col min="1" max="1" width="12.26953125" style="21" hidden="1" customWidth="1"/>
    <col min="2" max="2" width="13.7265625" style="6" hidden="1" customWidth="1"/>
    <col min="3" max="3" width="20.54296875" style="5" hidden="1" customWidth="1"/>
    <col min="4" max="4" width="12.54296875" style="5" hidden="1" customWidth="1"/>
    <col min="5" max="5" width="8.453125" hidden="1" customWidth="1"/>
    <col min="6" max="6" width="5.54296875" style="15" hidden="1" customWidth="1"/>
    <col min="7" max="7" width="7.81640625" style="15" hidden="1" customWidth="1"/>
    <col min="8" max="8" width="8.81640625" style="15" hidden="1" customWidth="1"/>
    <col min="9" max="9" width="7.1796875" hidden="1" customWidth="1"/>
    <col min="10" max="10" width="8.7265625" hidden="1" customWidth="1"/>
    <col min="11" max="11" width="3.1796875" hidden="1" customWidth="1"/>
    <col min="12" max="12" width="27.1796875" hidden="1" customWidth="1"/>
    <col min="13" max="13" width="5.81640625" hidden="1" customWidth="1"/>
    <col min="14" max="14" width="11.1796875" style="15" hidden="1" customWidth="1"/>
    <col min="15" max="15" width="2" hidden="1" customWidth="1"/>
    <col min="16" max="16" width="8.81640625" hidden="1" customWidth="1"/>
    <col min="17" max="17" width="5" hidden="1" customWidth="1"/>
    <col min="18" max="21" width="8.81640625" hidden="1" customWidth="1"/>
    <col min="22" max="22" width="33.81640625" hidden="1" customWidth="1"/>
    <col min="23" max="23" width="5.453125" hidden="1" customWidth="1"/>
    <col min="24" max="24" width="8.36328125" hidden="1" customWidth="1"/>
    <col min="25" max="25" width="5.453125" hidden="1" customWidth="1"/>
    <col min="26" max="26" width="10.54296875" hidden="1" customWidth="1"/>
    <col min="27" max="27" width="6" hidden="1" customWidth="1"/>
    <col min="28" max="28" width="8.81640625" hidden="1" customWidth="1"/>
    <col min="29" max="29" width="45.1796875" hidden="1" customWidth="1"/>
    <col min="30" max="30" width="8.81640625" hidden="1" customWidth="1"/>
    <col min="31" max="31" width="39.81640625" hidden="1" customWidth="1"/>
    <col min="32" max="32" width="21.1796875" hidden="1" customWidth="1"/>
    <col min="33" max="33" width="8.81640625" hidden="1" customWidth="1"/>
    <col min="34" max="34" width="86.36328125" style="2" hidden="1" customWidth="1"/>
    <col min="35" max="36" width="8.81640625" hidden="1" customWidth="1"/>
    <col min="37" max="45" width="8.81640625" customWidth="1"/>
  </cols>
  <sheetData>
    <row r="1" spans="1:46" ht="29.25" customHeight="1" x14ac:dyDescent="0.35">
      <c r="A1" s="20" t="s">
        <v>24</v>
      </c>
      <c r="B1" s="9"/>
      <c r="C1" s="10"/>
      <c r="D1" s="10"/>
      <c r="E1" s="11" t="s">
        <v>7</v>
      </c>
      <c r="F1" s="19"/>
      <c r="G1" s="22" t="s">
        <v>8</v>
      </c>
      <c r="H1" s="22" t="s">
        <v>70</v>
      </c>
      <c r="I1" s="11"/>
      <c r="J1" s="11" t="s">
        <v>22</v>
      </c>
      <c r="K1" s="11"/>
      <c r="L1" s="11" t="s">
        <v>48</v>
      </c>
      <c r="N1" s="19" t="s">
        <v>50</v>
      </c>
      <c r="O1" s="11"/>
      <c r="P1" s="11" t="s">
        <v>52</v>
      </c>
      <c r="Q1" s="11"/>
      <c r="R1" s="11" t="s">
        <v>53</v>
      </c>
      <c r="S1" s="11"/>
      <c r="T1" s="14" t="s">
        <v>57</v>
      </c>
      <c r="V1" s="11" t="s">
        <v>149</v>
      </c>
      <c r="W1" s="11"/>
      <c r="X1" s="11" t="s">
        <v>206</v>
      </c>
      <c r="Y1" s="11"/>
      <c r="Z1" s="11" t="s">
        <v>207</v>
      </c>
      <c r="AA1" s="11"/>
      <c r="AC1" s="11" t="s">
        <v>205</v>
      </c>
      <c r="AE1" s="11" t="s">
        <v>186</v>
      </c>
      <c r="AF1" s="11" t="s">
        <v>264</v>
      </c>
      <c r="AH1" s="14" t="s">
        <v>195</v>
      </c>
      <c r="AT1" t="s">
        <v>208</v>
      </c>
    </row>
    <row r="2" spans="1:46" x14ac:dyDescent="0.35">
      <c r="A2" s="21">
        <v>46023</v>
      </c>
      <c r="C2" s="5" t="s">
        <v>64</v>
      </c>
      <c r="E2" t="s">
        <v>9</v>
      </c>
      <c r="F2" s="15">
        <v>1</v>
      </c>
      <c r="G2" s="15">
        <v>31</v>
      </c>
      <c r="H2" s="15">
        <v>22</v>
      </c>
      <c r="J2" s="77" t="s">
        <v>171</v>
      </c>
      <c r="N2" s="15" t="s">
        <v>85</v>
      </c>
      <c r="P2">
        <v>2026</v>
      </c>
      <c r="R2">
        <v>0</v>
      </c>
      <c r="T2" t="s">
        <v>58</v>
      </c>
      <c r="X2" t="s">
        <v>209</v>
      </c>
      <c r="Z2" t="s">
        <v>210</v>
      </c>
      <c r="AB2" t="s">
        <v>194</v>
      </c>
      <c r="AC2" t="s">
        <v>215</v>
      </c>
      <c r="AD2" t="s">
        <v>194</v>
      </c>
      <c r="AE2" t="s">
        <v>219</v>
      </c>
      <c r="AF2" t="s">
        <v>267</v>
      </c>
      <c r="AG2" s="35" t="s">
        <v>194</v>
      </c>
      <c r="AH2" s="99" t="s">
        <v>245</v>
      </c>
      <c r="AI2" s="113" t="s">
        <v>253</v>
      </c>
      <c r="AJ2" t="s">
        <v>58</v>
      </c>
    </row>
    <row r="3" spans="1:46" x14ac:dyDescent="0.35">
      <c r="A3" s="21">
        <v>46070</v>
      </c>
      <c r="C3" s="5" t="s">
        <v>65</v>
      </c>
      <c r="E3" t="s">
        <v>10</v>
      </c>
      <c r="F3" s="15">
        <v>2</v>
      </c>
      <c r="G3" s="15">
        <v>28</v>
      </c>
      <c r="H3" s="15">
        <v>18</v>
      </c>
      <c r="J3" t="s">
        <v>28</v>
      </c>
      <c r="L3" t="s">
        <v>182</v>
      </c>
      <c r="N3" s="15" t="s">
        <v>86</v>
      </c>
      <c r="P3">
        <v>2027</v>
      </c>
      <c r="R3">
        <v>450</v>
      </c>
      <c r="T3" t="s">
        <v>59</v>
      </c>
      <c r="V3" t="s">
        <v>150</v>
      </c>
      <c r="X3" t="s">
        <v>194</v>
      </c>
      <c r="Z3" t="s">
        <v>214</v>
      </c>
      <c r="AB3" t="s">
        <v>193</v>
      </c>
      <c r="AC3" t="s">
        <v>215</v>
      </c>
      <c r="AD3" t="s">
        <v>193</v>
      </c>
      <c r="AE3" t="s">
        <v>219</v>
      </c>
      <c r="AF3" t="s">
        <v>267</v>
      </c>
      <c r="AG3" s="35" t="s">
        <v>193</v>
      </c>
      <c r="AH3" s="99" t="s">
        <v>246</v>
      </c>
      <c r="AI3" s="113" t="s">
        <v>254</v>
      </c>
      <c r="AJ3" t="s">
        <v>59</v>
      </c>
    </row>
    <row r="4" spans="1:46" x14ac:dyDescent="0.35">
      <c r="A4" s="21">
        <v>46071</v>
      </c>
      <c r="C4" s="5" t="s">
        <v>65</v>
      </c>
      <c r="E4" t="s">
        <v>11</v>
      </c>
      <c r="F4" s="15">
        <v>3</v>
      </c>
      <c r="G4" s="15">
        <v>30</v>
      </c>
      <c r="H4" s="15">
        <v>21</v>
      </c>
      <c r="J4" t="s">
        <v>32</v>
      </c>
      <c r="L4" t="s">
        <v>183</v>
      </c>
      <c r="P4">
        <v>2028</v>
      </c>
      <c r="R4">
        <v>500</v>
      </c>
      <c r="V4" s="50" t="s">
        <v>160</v>
      </c>
      <c r="W4" s="50"/>
      <c r="X4" t="s">
        <v>193</v>
      </c>
      <c r="Z4" t="s">
        <v>199</v>
      </c>
      <c r="AB4" t="s">
        <v>192</v>
      </c>
      <c r="AC4" t="s">
        <v>215</v>
      </c>
      <c r="AD4" t="s">
        <v>192</v>
      </c>
      <c r="AE4" t="s">
        <v>219</v>
      </c>
      <c r="AF4" t="s">
        <v>267</v>
      </c>
      <c r="AG4" s="35" t="s">
        <v>192</v>
      </c>
      <c r="AH4" s="99" t="s">
        <v>247</v>
      </c>
      <c r="AI4" s="113" t="s">
        <v>255</v>
      </c>
    </row>
    <row r="5" spans="1:46" x14ac:dyDescent="0.35">
      <c r="A5" s="21">
        <v>46102</v>
      </c>
      <c r="B5" s="6">
        <v>46082</v>
      </c>
      <c r="C5" s="5" t="s">
        <v>69</v>
      </c>
      <c r="D5" s="5">
        <v>46082</v>
      </c>
      <c r="E5" t="s">
        <v>12</v>
      </c>
      <c r="F5" s="15">
        <v>4</v>
      </c>
      <c r="G5" s="15">
        <v>31</v>
      </c>
      <c r="H5" s="15">
        <v>21</v>
      </c>
      <c r="J5" t="s">
        <v>21</v>
      </c>
      <c r="L5" t="s">
        <v>172</v>
      </c>
      <c r="R5">
        <v>550</v>
      </c>
      <c r="V5" s="50" t="s">
        <v>161</v>
      </c>
      <c r="W5" s="50"/>
      <c r="X5" t="s">
        <v>192</v>
      </c>
      <c r="Z5" t="s">
        <v>201</v>
      </c>
      <c r="AB5" t="s">
        <v>202</v>
      </c>
      <c r="AC5" t="s">
        <v>215</v>
      </c>
      <c r="AD5" t="s">
        <v>202</v>
      </c>
      <c r="AE5" t="s">
        <v>219</v>
      </c>
      <c r="AF5" t="s">
        <v>267</v>
      </c>
      <c r="AG5" s="35" t="s">
        <v>202</v>
      </c>
      <c r="AH5" s="2" t="s">
        <v>212</v>
      </c>
      <c r="AI5" s="2"/>
    </row>
    <row r="6" spans="1:46" x14ac:dyDescent="0.35">
      <c r="A6" s="21">
        <v>46115</v>
      </c>
      <c r="C6" s="5" t="s">
        <v>66</v>
      </c>
      <c r="E6" t="s">
        <v>13</v>
      </c>
      <c r="F6" s="15">
        <v>5</v>
      </c>
      <c r="G6" s="15">
        <v>30</v>
      </c>
      <c r="H6" s="15">
        <v>22</v>
      </c>
      <c r="J6" t="s">
        <v>43</v>
      </c>
      <c r="L6" t="s">
        <v>173</v>
      </c>
      <c r="R6">
        <v>600</v>
      </c>
      <c r="X6" t="s">
        <v>202</v>
      </c>
      <c r="Z6" t="s">
        <v>200</v>
      </c>
      <c r="AB6" t="s">
        <v>191</v>
      </c>
      <c r="AC6" t="s">
        <v>215</v>
      </c>
      <c r="AD6" t="s">
        <v>191</v>
      </c>
      <c r="AE6" t="s">
        <v>219</v>
      </c>
      <c r="AF6" t="s">
        <v>267</v>
      </c>
      <c r="AG6" s="35" t="s">
        <v>191</v>
      </c>
      <c r="AH6" s="99" t="s">
        <v>248</v>
      </c>
      <c r="AI6" s="113" t="s">
        <v>256</v>
      </c>
    </row>
    <row r="7" spans="1:46" x14ac:dyDescent="0.35">
      <c r="A7" s="21">
        <v>46143</v>
      </c>
      <c r="C7" s="5" t="s">
        <v>67</v>
      </c>
      <c r="E7" t="s">
        <v>14</v>
      </c>
      <c r="F7" s="15">
        <v>6</v>
      </c>
      <c r="G7" s="15">
        <v>31</v>
      </c>
      <c r="H7" s="15">
        <v>19</v>
      </c>
      <c r="J7" t="s">
        <v>40</v>
      </c>
      <c r="L7" t="s">
        <v>117</v>
      </c>
      <c r="R7">
        <v>650</v>
      </c>
      <c r="X7" t="s">
        <v>191</v>
      </c>
      <c r="Z7" t="s">
        <v>222</v>
      </c>
      <c r="AB7" t="s">
        <v>190</v>
      </c>
      <c r="AC7" t="s">
        <v>215</v>
      </c>
      <c r="AD7" t="s">
        <v>190</v>
      </c>
      <c r="AE7" t="s">
        <v>219</v>
      </c>
      <c r="AF7" s="35" t="s">
        <v>266</v>
      </c>
      <c r="AG7" s="35" t="s">
        <v>190</v>
      </c>
      <c r="AH7" s="99" t="s">
        <v>249</v>
      </c>
      <c r="AI7" s="113" t="s">
        <v>257</v>
      </c>
    </row>
    <row r="8" spans="1:46" x14ac:dyDescent="0.35">
      <c r="A8" s="21">
        <v>46169</v>
      </c>
      <c r="C8" s="5" t="s">
        <v>61</v>
      </c>
      <c r="E8" t="s">
        <v>15</v>
      </c>
      <c r="F8" s="15">
        <v>7</v>
      </c>
      <c r="G8" s="15">
        <v>30</v>
      </c>
      <c r="H8" s="15">
        <v>23</v>
      </c>
      <c r="J8" t="s">
        <v>30</v>
      </c>
      <c r="L8" t="s">
        <v>118</v>
      </c>
      <c r="R8">
        <v>700</v>
      </c>
      <c r="X8" t="s">
        <v>190</v>
      </c>
      <c r="Z8" t="s">
        <v>217</v>
      </c>
      <c r="AB8" t="s">
        <v>185</v>
      </c>
      <c r="AC8" t="s">
        <v>211</v>
      </c>
      <c r="AD8" t="s">
        <v>185</v>
      </c>
      <c r="AE8" t="s">
        <v>219</v>
      </c>
      <c r="AF8" t="s">
        <v>267</v>
      </c>
      <c r="AG8" s="35" t="s">
        <v>185</v>
      </c>
      <c r="AH8" s="2" t="s">
        <v>213</v>
      </c>
      <c r="AI8" s="2"/>
    </row>
    <row r="9" spans="1:46" x14ac:dyDescent="0.35">
      <c r="A9" s="21">
        <v>46173</v>
      </c>
      <c r="B9" s="6">
        <v>46143</v>
      </c>
      <c r="C9" s="5" t="s">
        <v>68</v>
      </c>
      <c r="D9" s="6">
        <v>46143</v>
      </c>
      <c r="E9" t="s">
        <v>16</v>
      </c>
      <c r="F9" s="15">
        <v>8</v>
      </c>
      <c r="G9" s="15">
        <v>31</v>
      </c>
      <c r="H9" s="15">
        <v>20</v>
      </c>
      <c r="J9" t="s">
        <v>29</v>
      </c>
      <c r="L9" t="s">
        <v>115</v>
      </c>
      <c r="R9">
        <v>750</v>
      </c>
      <c r="X9" t="s">
        <v>185</v>
      </c>
      <c r="AB9" t="s">
        <v>189</v>
      </c>
      <c r="AC9" t="s">
        <v>215</v>
      </c>
      <c r="AD9" t="s">
        <v>189</v>
      </c>
      <c r="AE9" t="s">
        <v>219</v>
      </c>
      <c r="AF9" t="s">
        <v>267</v>
      </c>
      <c r="AG9" s="35" t="s">
        <v>189</v>
      </c>
      <c r="AH9" s="99" t="s">
        <v>243</v>
      </c>
      <c r="AI9" s="113" t="s">
        <v>258</v>
      </c>
    </row>
    <row r="10" spans="1:46" x14ac:dyDescent="0.35">
      <c r="A10" s="21">
        <v>46174</v>
      </c>
      <c r="C10" s="5" t="s">
        <v>68</v>
      </c>
      <c r="E10" t="s">
        <v>17</v>
      </c>
      <c r="F10" s="15">
        <v>9</v>
      </c>
      <c r="G10" s="15">
        <v>30</v>
      </c>
      <c r="H10" s="15">
        <v>21</v>
      </c>
      <c r="J10" t="s">
        <v>33</v>
      </c>
      <c r="L10" t="s">
        <v>116</v>
      </c>
      <c r="R10">
        <v>800</v>
      </c>
      <c r="X10" t="s">
        <v>220</v>
      </c>
      <c r="AB10" t="s">
        <v>188</v>
      </c>
      <c r="AC10" t="s">
        <v>215</v>
      </c>
      <c r="AD10" t="s">
        <v>188</v>
      </c>
      <c r="AE10" t="s">
        <v>219</v>
      </c>
      <c r="AF10" t="s">
        <v>267</v>
      </c>
      <c r="AG10" s="35" t="s">
        <v>188</v>
      </c>
      <c r="AH10" s="99" t="s">
        <v>244</v>
      </c>
      <c r="AI10" s="113" t="s">
        <v>259</v>
      </c>
    </row>
    <row r="11" spans="1:46" x14ac:dyDescent="0.35">
      <c r="A11" s="21">
        <v>46243</v>
      </c>
      <c r="B11" s="123">
        <v>46235</v>
      </c>
      <c r="C11" s="5" t="s">
        <v>60</v>
      </c>
      <c r="D11" s="123">
        <v>46235</v>
      </c>
      <c r="E11" t="s">
        <v>18</v>
      </c>
      <c r="F11" s="15">
        <v>10</v>
      </c>
      <c r="G11" s="15">
        <v>31</v>
      </c>
      <c r="H11" s="15">
        <f>31-9</f>
        <v>22</v>
      </c>
      <c r="J11" t="s">
        <v>280</v>
      </c>
      <c r="L11" t="s">
        <v>114</v>
      </c>
      <c r="X11" t="s">
        <v>189</v>
      </c>
      <c r="AB11" t="s">
        <v>184</v>
      </c>
      <c r="AC11" t="s">
        <v>211</v>
      </c>
      <c r="AD11" t="s">
        <v>184</v>
      </c>
      <c r="AE11" t="s">
        <v>219</v>
      </c>
      <c r="AF11" t="s">
        <v>267</v>
      </c>
      <c r="AG11" t="s">
        <v>184</v>
      </c>
      <c r="AH11" s="2" t="s">
        <v>213</v>
      </c>
      <c r="AI11" s="2"/>
    </row>
    <row r="12" spans="1:46" x14ac:dyDescent="0.35">
      <c r="A12" s="21">
        <v>46244</v>
      </c>
      <c r="C12" s="5" t="s">
        <v>60</v>
      </c>
      <c r="E12" t="s">
        <v>19</v>
      </c>
      <c r="F12" s="15">
        <v>11</v>
      </c>
      <c r="G12" s="15">
        <v>30</v>
      </c>
      <c r="H12" s="15">
        <f>30-8</f>
        <v>22</v>
      </c>
      <c r="J12" t="s">
        <v>177</v>
      </c>
      <c r="L12" t="s">
        <v>113</v>
      </c>
      <c r="X12" t="s">
        <v>188</v>
      </c>
      <c r="AB12" s="35" t="s">
        <v>214</v>
      </c>
      <c r="AC12" t="s">
        <v>215</v>
      </c>
      <c r="AD12" s="35" t="s">
        <v>214</v>
      </c>
      <c r="AE12" t="s">
        <v>216</v>
      </c>
      <c r="AF12" s="35" t="s">
        <v>282</v>
      </c>
      <c r="AG12" s="35" t="s">
        <v>214</v>
      </c>
      <c r="AH12" s="2" t="s">
        <v>213</v>
      </c>
      <c r="AI12" s="2"/>
    </row>
    <row r="13" spans="1:46" x14ac:dyDescent="0.35">
      <c r="A13" s="21">
        <v>46334</v>
      </c>
      <c r="B13" s="6">
        <v>46327</v>
      </c>
      <c r="C13" s="5" t="s">
        <v>62</v>
      </c>
      <c r="D13" s="6">
        <v>46327</v>
      </c>
      <c r="E13" t="s">
        <v>20</v>
      </c>
      <c r="F13" s="15">
        <v>12</v>
      </c>
      <c r="G13" s="15">
        <v>31</v>
      </c>
      <c r="H13" s="15">
        <v>21</v>
      </c>
      <c r="J13" t="s">
        <v>34</v>
      </c>
      <c r="L13" t="s">
        <v>49</v>
      </c>
      <c r="X13" t="s">
        <v>184</v>
      </c>
      <c r="AB13" s="35" t="s">
        <v>199</v>
      </c>
      <c r="AC13" t="s">
        <v>215</v>
      </c>
      <c r="AD13" s="35" t="s">
        <v>199</v>
      </c>
      <c r="AE13" t="s">
        <v>216</v>
      </c>
      <c r="AF13" s="35" t="s">
        <v>283</v>
      </c>
      <c r="AG13" s="35" t="s">
        <v>199</v>
      </c>
      <c r="AH13" s="99" t="s">
        <v>238</v>
      </c>
      <c r="AI13" s="113" t="s">
        <v>251</v>
      </c>
    </row>
    <row r="14" spans="1:46" x14ac:dyDescent="0.35">
      <c r="A14" s="21">
        <v>46335</v>
      </c>
      <c r="C14" s="5" t="s">
        <v>62</v>
      </c>
      <c r="J14" t="s">
        <v>41</v>
      </c>
      <c r="L14" t="s">
        <v>24</v>
      </c>
      <c r="AB14" s="35" t="s">
        <v>201</v>
      </c>
      <c r="AC14" t="s">
        <v>215</v>
      </c>
      <c r="AD14" s="35" t="s">
        <v>201</v>
      </c>
      <c r="AE14" t="s">
        <v>216</v>
      </c>
      <c r="AF14" s="35" t="s">
        <v>285</v>
      </c>
      <c r="AG14" s="35" t="s">
        <v>201</v>
      </c>
      <c r="AH14" s="99" t="s">
        <v>239</v>
      </c>
      <c r="AI14" s="113" t="s">
        <v>250</v>
      </c>
    </row>
    <row r="15" spans="1:46" x14ac:dyDescent="0.35">
      <c r="A15" s="21">
        <v>46381</v>
      </c>
      <c r="C15" s="5" t="s">
        <v>63</v>
      </c>
      <c r="J15" t="s">
        <v>39</v>
      </c>
      <c r="L15" t="s">
        <v>119</v>
      </c>
      <c r="AB15" s="35" t="s">
        <v>200</v>
      </c>
      <c r="AC15" t="s">
        <v>215</v>
      </c>
      <c r="AD15" s="35" t="s">
        <v>200</v>
      </c>
      <c r="AE15" t="s">
        <v>216</v>
      </c>
      <c r="AF15" s="35" t="s">
        <v>265</v>
      </c>
      <c r="AG15" s="35" t="s">
        <v>200</v>
      </c>
      <c r="AH15" s="99" t="s">
        <v>240</v>
      </c>
      <c r="AI15" s="113" t="s">
        <v>252</v>
      </c>
    </row>
    <row r="16" spans="1:46" x14ac:dyDescent="0.35">
      <c r="A16" s="21">
        <v>46388</v>
      </c>
      <c r="B16" s="6">
        <v>46388</v>
      </c>
      <c r="C16" s="5" t="s">
        <v>64</v>
      </c>
      <c r="D16" s="6">
        <v>46388</v>
      </c>
      <c r="J16" t="s">
        <v>42</v>
      </c>
      <c r="L16" t="s">
        <v>120</v>
      </c>
      <c r="AB16" s="35" t="s">
        <v>222</v>
      </c>
      <c r="AC16" t="s">
        <v>215</v>
      </c>
      <c r="AD16" s="35" t="s">
        <v>222</v>
      </c>
      <c r="AE16" t="s">
        <v>216</v>
      </c>
      <c r="AF16" s="35" t="s">
        <v>284</v>
      </c>
      <c r="AG16" s="35" t="s">
        <v>222</v>
      </c>
      <c r="AH16" s="99" t="s">
        <v>241</v>
      </c>
      <c r="AI16" s="113" t="s">
        <v>260</v>
      </c>
    </row>
    <row r="17" spans="1:35" x14ac:dyDescent="0.35">
      <c r="A17" s="21">
        <v>46424</v>
      </c>
      <c r="C17" s="5" t="s">
        <v>65</v>
      </c>
      <c r="D17" s="6"/>
      <c r="J17" t="s">
        <v>23</v>
      </c>
      <c r="L17" t="s">
        <v>121</v>
      </c>
      <c r="AB17" t="s">
        <v>220</v>
      </c>
      <c r="AC17" t="s">
        <v>221</v>
      </c>
      <c r="AD17" t="s">
        <v>220</v>
      </c>
      <c r="AE17" t="s">
        <v>219</v>
      </c>
      <c r="AF17" t="s">
        <v>267</v>
      </c>
      <c r="AG17" t="s">
        <v>220</v>
      </c>
      <c r="AH17" s="2" t="s">
        <v>213</v>
      </c>
      <c r="AI17" s="113" t="s">
        <v>262</v>
      </c>
    </row>
    <row r="18" spans="1:35" x14ac:dyDescent="0.35">
      <c r="A18" s="21">
        <v>46425</v>
      </c>
      <c r="B18" s="5"/>
      <c r="C18" s="5" t="s">
        <v>65</v>
      </c>
      <c r="J18" t="s">
        <v>25</v>
      </c>
      <c r="AB18" s="35" t="s">
        <v>217</v>
      </c>
      <c r="AC18" t="s">
        <v>215</v>
      </c>
      <c r="AD18" s="35" t="s">
        <v>217</v>
      </c>
      <c r="AE18" t="s">
        <v>218</v>
      </c>
      <c r="AF18" t="s">
        <v>281</v>
      </c>
      <c r="AG18" s="35" t="s">
        <v>217</v>
      </c>
      <c r="AH18" s="99" t="s">
        <v>242</v>
      </c>
      <c r="AI18" s="113" t="s">
        <v>261</v>
      </c>
    </row>
    <row r="19" spans="1:35" x14ac:dyDescent="0.35">
      <c r="A19" s="21">
        <v>46426</v>
      </c>
      <c r="B19" s="5"/>
      <c r="C19" s="5" t="s">
        <v>65</v>
      </c>
      <c r="J19" t="s">
        <v>235</v>
      </c>
    </row>
    <row r="20" spans="1:35" x14ac:dyDescent="0.35">
      <c r="A20" s="21">
        <v>46456</v>
      </c>
      <c r="C20" s="5" t="s">
        <v>69</v>
      </c>
      <c r="J20" t="s">
        <v>31</v>
      </c>
    </row>
    <row r="21" spans="1:35" x14ac:dyDescent="0.35">
      <c r="A21" s="21">
        <v>46472</v>
      </c>
      <c r="C21" s="5" t="s">
        <v>66</v>
      </c>
      <c r="J21" t="s">
        <v>26</v>
      </c>
    </row>
    <row r="22" spans="1:35" x14ac:dyDescent="0.35">
      <c r="A22" s="21">
        <v>46508</v>
      </c>
      <c r="C22" s="5" t="s">
        <v>67</v>
      </c>
      <c r="J22" t="s">
        <v>37</v>
      </c>
    </row>
    <row r="23" spans="1:35" x14ac:dyDescent="0.35">
      <c r="A23" s="21">
        <v>46524</v>
      </c>
      <c r="C23" s="5" t="s">
        <v>61</v>
      </c>
      <c r="D23" s="6"/>
      <c r="J23" t="s">
        <v>38</v>
      </c>
    </row>
    <row r="24" spans="1:35" x14ac:dyDescent="0.35">
      <c r="A24" s="21">
        <v>46527</v>
      </c>
      <c r="C24" s="5" t="s">
        <v>68</v>
      </c>
      <c r="J24" t="s">
        <v>27</v>
      </c>
    </row>
    <row r="25" spans="1:35" x14ac:dyDescent="0.35">
      <c r="A25" s="21">
        <v>46608</v>
      </c>
      <c r="C25" s="5" t="s">
        <v>60</v>
      </c>
      <c r="J25" t="s">
        <v>237</v>
      </c>
    </row>
    <row r="26" spans="1:35" x14ac:dyDescent="0.35">
      <c r="A26" s="21">
        <v>46688</v>
      </c>
      <c r="C26" s="5" t="s">
        <v>62</v>
      </c>
      <c r="J26" t="s">
        <v>47</v>
      </c>
      <c r="M26" s="15"/>
      <c r="N26"/>
      <c r="AG26" s="2"/>
      <c r="AH26"/>
    </row>
    <row r="27" spans="1:35" x14ac:dyDescent="0.35">
      <c r="A27" s="21">
        <v>46746</v>
      </c>
      <c r="C27" s="5" t="s">
        <v>63</v>
      </c>
      <c r="J27" t="s">
        <v>44</v>
      </c>
    </row>
    <row r="28" spans="1:35" x14ac:dyDescent="0.35">
      <c r="A28" s="21">
        <v>46753</v>
      </c>
      <c r="C28" s="5" t="s">
        <v>64</v>
      </c>
      <c r="J28" t="s">
        <v>46</v>
      </c>
    </row>
    <row r="29" spans="1:35" x14ac:dyDescent="0.35">
      <c r="A29" s="21">
        <v>46778</v>
      </c>
      <c r="C29" s="5" t="s">
        <v>65</v>
      </c>
      <c r="D29" s="6"/>
      <c r="J29" t="s">
        <v>45</v>
      </c>
    </row>
    <row r="30" spans="1:35" x14ac:dyDescent="0.35">
      <c r="A30" s="21">
        <v>46779</v>
      </c>
      <c r="B30" s="5"/>
      <c r="C30" s="5" t="s">
        <v>65</v>
      </c>
      <c r="J30" t="s">
        <v>35</v>
      </c>
    </row>
    <row r="31" spans="1:35" x14ac:dyDescent="0.35">
      <c r="A31" s="21">
        <v>46810</v>
      </c>
      <c r="B31" s="5"/>
      <c r="C31" s="5" t="s">
        <v>69</v>
      </c>
      <c r="J31" t="s">
        <v>36</v>
      </c>
    </row>
    <row r="32" spans="1:35" x14ac:dyDescent="0.35">
      <c r="A32" s="21">
        <v>46811</v>
      </c>
      <c r="B32" s="6">
        <v>46811</v>
      </c>
      <c r="C32" s="5" t="s">
        <v>69</v>
      </c>
      <c r="D32" s="6">
        <v>46811</v>
      </c>
    </row>
    <row r="33" spans="1:4" x14ac:dyDescent="0.35">
      <c r="A33" s="21">
        <v>46857</v>
      </c>
      <c r="C33" s="5" t="s">
        <v>66</v>
      </c>
    </row>
    <row r="34" spans="1:4" x14ac:dyDescent="0.35">
      <c r="A34" s="21">
        <v>46874</v>
      </c>
      <c r="C34" s="5" t="s">
        <v>67</v>
      </c>
    </row>
    <row r="35" spans="1:4" x14ac:dyDescent="0.35">
      <c r="A35" s="21">
        <v>46878</v>
      </c>
      <c r="C35" s="5" t="s">
        <v>61</v>
      </c>
      <c r="D35" s="6"/>
    </row>
    <row r="36" spans="1:4" x14ac:dyDescent="0.35">
      <c r="A36" s="21">
        <v>46882</v>
      </c>
      <c r="C36" s="5" t="s">
        <v>68</v>
      </c>
    </row>
    <row r="37" spans="1:4" x14ac:dyDescent="0.35">
      <c r="A37" s="21">
        <v>46974</v>
      </c>
      <c r="C37" s="5" t="s">
        <v>60</v>
      </c>
    </row>
    <row r="38" spans="1:4" x14ac:dyDescent="0.35">
      <c r="A38" s="21">
        <v>47043</v>
      </c>
      <c r="C38" s="5" t="s">
        <v>62</v>
      </c>
    </row>
    <row r="39" spans="1:4" x14ac:dyDescent="0.35">
      <c r="A39" s="21">
        <v>47112</v>
      </c>
      <c r="C39" s="5" t="s">
        <v>63</v>
      </c>
    </row>
  </sheetData>
  <sheetProtection selectLockedCells="1"/>
  <sortState xmlns:xlrd2="http://schemas.microsoft.com/office/spreadsheetml/2017/richdata2" ref="L2:L7">
    <sortCondition ref="L2"/>
  </sortState>
  <conditionalFormatting sqref="AG8:AH8">
    <cfRule type="duplicateValues" dxfId="0" priority="1"/>
  </conditionalFormatting>
  <hyperlinks>
    <hyperlink ref="AH15" r:id="rId1" xr:uid="{00000000-0004-0000-0400-000007000000}"/>
    <hyperlink ref="AH14" r:id="rId2" xr:uid="{00000000-0004-0000-0400-000008000000}"/>
    <hyperlink ref="AH13" r:id="rId3" xr:uid="{00000000-0004-0000-0400-000009000000}"/>
    <hyperlink ref="AH16" r:id="rId4" xr:uid="{BCF32231-0F06-438B-B92B-52DBE6D78A90}"/>
    <hyperlink ref="AH18" r:id="rId5" xr:uid="{424E7A8A-048A-425B-95E4-FD1A2C87E561}"/>
    <hyperlink ref="AH9" r:id="rId6" xr:uid="{A9F5903F-8F1F-483F-B3B2-D292BD866F8D}"/>
    <hyperlink ref="AH10" r:id="rId7" xr:uid="{2D00450D-70DF-4F15-A0BE-415EE5285C74}"/>
    <hyperlink ref="AH2" r:id="rId8" xr:uid="{E98AC057-F01C-40B4-BDA9-331B36071BC9}"/>
    <hyperlink ref="AH3" r:id="rId9" xr:uid="{5B5E7954-5055-4B21-A243-93702C137356}"/>
    <hyperlink ref="AH4" r:id="rId10" xr:uid="{E9A01C8D-0998-45C7-85C1-AA821E721154}"/>
    <hyperlink ref="AH6" r:id="rId11" xr:uid="{F62A5019-C57B-4161-B31E-C3E232B08566}"/>
    <hyperlink ref="AH7" r:id="rId12" xr:uid="{C21A34A6-FC84-4CB9-B617-460D4116E2E3}"/>
    <hyperlink ref="AI14" r:id="rId13" xr:uid="{276AD114-3BA7-4895-9F7D-5A3DCE091CBE}"/>
    <hyperlink ref="AI13" r:id="rId14" xr:uid="{E6C7B41D-1C98-42B4-9848-3915C7203009}"/>
    <hyperlink ref="AI15" r:id="rId15" xr:uid="{AE7EEFE4-9FDC-4EDC-BFF3-ABEF2DA3DB14}"/>
    <hyperlink ref="AI2" r:id="rId16" xr:uid="{FEC9DBCC-5DF9-40B6-BDE0-0C00E9EAFE61}"/>
    <hyperlink ref="AI3" r:id="rId17" xr:uid="{4F896A37-76AD-4CEC-8D0B-2B9A953CDAE9}"/>
    <hyperlink ref="AI4" r:id="rId18" xr:uid="{85303B94-4540-49B7-BD54-ADE0302114EA}"/>
    <hyperlink ref="AI6" r:id="rId19" xr:uid="{60A7FC71-25B9-4827-A383-A88C7723D008}"/>
    <hyperlink ref="AI7" r:id="rId20" xr:uid="{38CFAC3C-3EFF-4B2D-8537-FA6A40F280C4}"/>
    <hyperlink ref="AI9" r:id="rId21" xr:uid="{DCE42F91-80C0-435A-A9AA-8CBD59280012}"/>
    <hyperlink ref="AI10" r:id="rId22" xr:uid="{A04A605E-3B81-492F-BBA8-B0FDEA672E8B}"/>
    <hyperlink ref="AI16" r:id="rId23" xr:uid="{C1D84938-0462-4467-97A0-6340E3915C3D}"/>
    <hyperlink ref="AI17" r:id="rId24" xr:uid="{E6670029-E5B6-4F5C-B6CD-F14300C55DDB}"/>
    <hyperlink ref="AI18" r:id="rId25" xr:uid="{01DEC806-1B63-4A76-B497-CDFFEBA159CD}"/>
  </hyperlinks>
  <pageMargins left="0.7" right="0.7" top="0.75" bottom="0.75" header="0.3" footer="0.3"/>
  <pageSetup paperSize="9" orientation="portrait" r:id="rId26"/>
  <headerFooter>
    <oddHeader>&amp;C&amp;"Calibri"&amp;10&amp;K000000 Official (Open)&amp;1#_x000D_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40D10-70DE-4634-BD0A-F05CE5A3D6E3}">
  <dimension ref="A1:I38"/>
  <sheetViews>
    <sheetView workbookViewId="0">
      <selection activeCell="A38" sqref="A38:I38"/>
    </sheetView>
  </sheetViews>
  <sheetFormatPr defaultRowHeight="14.5" x14ac:dyDescent="0.35"/>
  <cols>
    <col min="1" max="1" width="5.81640625" customWidth="1"/>
    <col min="2" max="2" width="108.54296875" style="98" customWidth="1"/>
  </cols>
  <sheetData>
    <row r="1" spans="1:9" x14ac:dyDescent="0.35">
      <c r="A1" s="117" t="s">
        <v>71</v>
      </c>
      <c r="B1" s="56"/>
      <c r="C1" s="56"/>
      <c r="D1" s="56"/>
      <c r="E1" s="56"/>
      <c r="F1" s="56"/>
      <c r="G1" s="56"/>
      <c r="H1" s="56"/>
      <c r="I1" s="56"/>
    </row>
    <row r="2" spans="1:9" x14ac:dyDescent="0.35">
      <c r="A2" t="s">
        <v>83</v>
      </c>
      <c r="B2"/>
    </row>
    <row r="3" spans="1:9" x14ac:dyDescent="0.35">
      <c r="A3" s="26" t="s">
        <v>72</v>
      </c>
      <c r="B3" s="115" t="s">
        <v>146</v>
      </c>
      <c r="C3" s="118"/>
      <c r="D3" s="118"/>
      <c r="E3" s="118"/>
      <c r="F3" s="118"/>
      <c r="G3" s="118"/>
      <c r="H3" s="118"/>
      <c r="I3" s="118"/>
    </row>
    <row r="4" spans="1:9" x14ac:dyDescent="0.35">
      <c r="A4" s="26"/>
      <c r="B4" s="115" t="s">
        <v>147</v>
      </c>
      <c r="C4" s="118"/>
      <c r="D4" s="118"/>
      <c r="E4" s="118"/>
      <c r="F4" s="118"/>
      <c r="G4" s="118"/>
      <c r="H4" s="118"/>
      <c r="I4" s="118"/>
    </row>
    <row r="5" spans="1:9" x14ac:dyDescent="0.35">
      <c r="A5" s="26" t="s">
        <v>73</v>
      </c>
      <c r="B5" s="115" t="s">
        <v>89</v>
      </c>
      <c r="C5" s="118"/>
      <c r="D5" s="118"/>
      <c r="E5" s="118"/>
      <c r="F5" s="118"/>
      <c r="G5" s="118"/>
      <c r="H5" s="118"/>
      <c r="I5" s="118"/>
    </row>
    <row r="6" spans="1:9" x14ac:dyDescent="0.35">
      <c r="A6" s="26"/>
      <c r="B6" s="118" t="s">
        <v>170</v>
      </c>
      <c r="C6" s="118"/>
      <c r="D6" s="118"/>
      <c r="E6" s="118"/>
      <c r="F6" s="118"/>
      <c r="G6" s="118"/>
      <c r="H6" s="118"/>
      <c r="I6" s="118"/>
    </row>
    <row r="7" spans="1:9" x14ac:dyDescent="0.35">
      <c r="A7" s="26"/>
      <c r="B7" s="114" t="s">
        <v>271</v>
      </c>
      <c r="C7" s="118"/>
      <c r="D7" s="118"/>
      <c r="E7" s="118"/>
      <c r="F7" s="118"/>
      <c r="G7" s="118"/>
      <c r="H7" s="118"/>
      <c r="I7" s="118"/>
    </row>
    <row r="8" spans="1:9" x14ac:dyDescent="0.35">
      <c r="A8" s="26"/>
      <c r="B8" s="114" t="s">
        <v>269</v>
      </c>
      <c r="C8" s="118"/>
      <c r="D8" s="118"/>
      <c r="E8" s="118"/>
      <c r="F8" s="118"/>
      <c r="G8" s="118"/>
      <c r="H8" s="118"/>
      <c r="I8" s="118"/>
    </row>
    <row r="9" spans="1:9" x14ac:dyDescent="0.35">
      <c r="A9" s="26"/>
      <c r="B9" s="114" t="s">
        <v>270</v>
      </c>
      <c r="C9" s="118"/>
      <c r="D9" s="118"/>
      <c r="E9" s="118"/>
      <c r="F9" s="118"/>
      <c r="G9" s="118"/>
      <c r="H9" s="118"/>
      <c r="I9" s="118"/>
    </row>
    <row r="10" spans="1:9" x14ac:dyDescent="0.35">
      <c r="A10" s="26"/>
      <c r="B10" s="118" t="s">
        <v>296</v>
      </c>
      <c r="C10" s="118"/>
      <c r="D10" s="118"/>
      <c r="E10" s="118"/>
      <c r="F10" s="118"/>
      <c r="G10" s="118"/>
      <c r="H10" s="118"/>
      <c r="I10" s="118"/>
    </row>
    <row r="11" spans="1:9" x14ac:dyDescent="0.35">
      <c r="A11" s="26"/>
      <c r="B11" s="115" t="s">
        <v>297</v>
      </c>
      <c r="C11" s="115"/>
      <c r="D11" s="115"/>
      <c r="E11" s="115"/>
      <c r="F11" s="115"/>
      <c r="G11" s="115"/>
      <c r="H11" s="115"/>
      <c r="I11" s="115"/>
    </row>
    <row r="12" spans="1:9" x14ac:dyDescent="0.35">
      <c r="A12" s="26"/>
      <c r="B12" s="118" t="s">
        <v>295</v>
      </c>
      <c r="C12" s="118"/>
      <c r="D12" s="118"/>
      <c r="E12" s="118"/>
      <c r="F12" s="118"/>
      <c r="G12" s="118"/>
      <c r="H12" s="118"/>
      <c r="I12" s="118"/>
    </row>
    <row r="13" spans="1:9" x14ac:dyDescent="0.35">
      <c r="A13" s="26"/>
      <c r="B13" s="118" t="s">
        <v>294</v>
      </c>
      <c r="C13" s="118"/>
      <c r="D13" s="118"/>
      <c r="E13" s="118"/>
      <c r="F13" s="118"/>
      <c r="G13" s="118"/>
      <c r="H13" s="118"/>
      <c r="I13" s="118"/>
    </row>
    <row r="14" spans="1:9" x14ac:dyDescent="0.35">
      <c r="A14" s="26"/>
      <c r="B14" s="118" t="s">
        <v>292</v>
      </c>
      <c r="C14" s="118"/>
      <c r="D14" s="118"/>
      <c r="E14" s="118"/>
      <c r="F14" s="118"/>
      <c r="G14" s="118"/>
      <c r="H14" s="118"/>
      <c r="I14" s="118"/>
    </row>
    <row r="15" spans="1:9" x14ac:dyDescent="0.35">
      <c r="A15" s="26"/>
      <c r="B15" s="118" t="s">
        <v>293</v>
      </c>
      <c r="C15" s="118"/>
      <c r="D15" s="118"/>
      <c r="E15" s="118"/>
      <c r="F15" s="118"/>
      <c r="G15" s="118"/>
      <c r="H15" s="118"/>
      <c r="I15" s="118"/>
    </row>
    <row r="16" spans="1:9" x14ac:dyDescent="0.35">
      <c r="A16" s="26"/>
      <c r="B16" s="118" t="s">
        <v>287</v>
      </c>
      <c r="C16" s="118"/>
      <c r="D16" s="118"/>
      <c r="E16" s="118"/>
      <c r="F16" s="118"/>
      <c r="G16" s="118"/>
      <c r="H16" s="118"/>
      <c r="I16" s="118"/>
    </row>
    <row r="17" spans="1:9" x14ac:dyDescent="0.35">
      <c r="A17" s="26"/>
      <c r="B17" s="118" t="s">
        <v>288</v>
      </c>
      <c r="C17" s="118"/>
      <c r="D17" s="118"/>
      <c r="E17" s="118"/>
      <c r="F17" s="118"/>
      <c r="G17" s="118"/>
      <c r="H17" s="118"/>
      <c r="I17" s="118"/>
    </row>
    <row r="18" spans="1:9" x14ac:dyDescent="0.35">
      <c r="A18" s="26"/>
      <c r="B18" s="118" t="s">
        <v>289</v>
      </c>
      <c r="C18" s="118"/>
      <c r="D18" s="118"/>
      <c r="E18" s="118"/>
      <c r="F18" s="118"/>
      <c r="G18" s="118"/>
      <c r="H18" s="118"/>
      <c r="I18" s="118"/>
    </row>
    <row r="19" spans="1:9" x14ac:dyDescent="0.35">
      <c r="A19" s="26"/>
      <c r="B19" s="118" t="s">
        <v>290</v>
      </c>
      <c r="C19" s="118"/>
      <c r="D19" s="118"/>
      <c r="E19" s="118"/>
      <c r="F19" s="118"/>
      <c r="G19" s="118"/>
      <c r="H19" s="118"/>
      <c r="I19" s="118"/>
    </row>
    <row r="20" spans="1:9" x14ac:dyDescent="0.35">
      <c r="A20" s="26"/>
      <c r="B20" s="118" t="s">
        <v>291</v>
      </c>
      <c r="C20" s="118"/>
      <c r="D20" s="118"/>
      <c r="E20" s="118"/>
      <c r="F20" s="118"/>
      <c r="G20" s="118"/>
      <c r="H20" s="118"/>
      <c r="I20" s="118"/>
    </row>
    <row r="21" spans="1:9" x14ac:dyDescent="0.35">
      <c r="A21" s="26"/>
      <c r="B21" s="118" t="s">
        <v>286</v>
      </c>
      <c r="C21" s="118"/>
      <c r="D21" s="118"/>
      <c r="E21" s="118"/>
      <c r="F21" s="118"/>
      <c r="G21" s="118"/>
      <c r="H21" s="118"/>
      <c r="I21" s="118"/>
    </row>
    <row r="22" spans="1:9" ht="188.5" x14ac:dyDescent="0.35">
      <c r="A22" s="49" t="s">
        <v>74</v>
      </c>
      <c r="B22" s="114" t="s">
        <v>301</v>
      </c>
      <c r="C22" s="98"/>
      <c r="D22" s="98"/>
      <c r="E22" s="98"/>
      <c r="F22" s="98"/>
      <c r="G22" s="98"/>
      <c r="H22" s="98"/>
      <c r="I22" s="98"/>
    </row>
    <row r="23" spans="1:9" ht="29" x14ac:dyDescent="0.35">
      <c r="A23" s="49" t="s">
        <v>75</v>
      </c>
      <c r="B23" s="114" t="s">
        <v>179</v>
      </c>
      <c r="C23" s="98"/>
      <c r="D23" s="98"/>
      <c r="E23" s="98"/>
      <c r="F23" s="98"/>
      <c r="G23" s="98"/>
      <c r="H23" s="98"/>
      <c r="I23" s="98"/>
    </row>
    <row r="24" spans="1:9" ht="101.5" x14ac:dyDescent="0.35">
      <c r="A24" s="49" t="s">
        <v>127</v>
      </c>
      <c r="B24" s="116" t="s">
        <v>272</v>
      </c>
      <c r="C24" s="116"/>
      <c r="D24" s="116"/>
      <c r="E24" s="116"/>
      <c r="F24" s="116"/>
      <c r="G24" s="116"/>
      <c r="H24" s="116"/>
      <c r="I24" s="116"/>
    </row>
    <row r="25" spans="1:9" ht="43.5" x14ac:dyDescent="0.35">
      <c r="A25" s="26"/>
      <c r="B25" s="98" t="s">
        <v>148</v>
      </c>
      <c r="C25" s="98"/>
      <c r="D25" s="98"/>
      <c r="E25" s="98"/>
      <c r="F25" s="98"/>
      <c r="G25" s="98"/>
      <c r="H25" s="98"/>
      <c r="I25" s="98"/>
    </row>
    <row r="26" spans="1:9" ht="29" x14ac:dyDescent="0.35">
      <c r="A26" s="49" t="s">
        <v>128</v>
      </c>
      <c r="B26" s="116" t="s">
        <v>302</v>
      </c>
      <c r="C26" s="118"/>
      <c r="D26" s="118"/>
      <c r="E26" s="118"/>
      <c r="F26" s="118"/>
      <c r="G26" s="118"/>
      <c r="H26" s="118"/>
      <c r="I26" s="118"/>
    </row>
    <row r="27" spans="1:9" x14ac:dyDescent="0.35">
      <c r="A27" s="26" t="s">
        <v>129</v>
      </c>
      <c r="B27" s="118" t="s">
        <v>142</v>
      </c>
      <c r="C27" s="118"/>
      <c r="D27" s="118"/>
      <c r="E27" s="118"/>
      <c r="F27" s="118"/>
      <c r="G27" s="118"/>
      <c r="H27" s="118"/>
      <c r="I27" s="118"/>
    </row>
    <row r="28" spans="1:9" x14ac:dyDescent="0.35">
      <c r="A28" s="26"/>
      <c r="B28" s="116" t="s">
        <v>143</v>
      </c>
      <c r="C28" s="119"/>
      <c r="D28" s="119"/>
      <c r="E28" s="119"/>
      <c r="F28" s="119"/>
      <c r="G28" s="119"/>
      <c r="H28" s="119"/>
      <c r="I28" s="119"/>
    </row>
    <row r="29" spans="1:9" x14ac:dyDescent="0.35">
      <c r="A29" s="26"/>
      <c r="B29" s="116" t="s">
        <v>144</v>
      </c>
      <c r="C29" s="119"/>
      <c r="D29" s="119"/>
      <c r="E29" s="119"/>
      <c r="F29" s="119"/>
      <c r="G29" s="119"/>
      <c r="H29" s="119"/>
      <c r="I29" s="119"/>
    </row>
    <row r="30" spans="1:9" x14ac:dyDescent="0.35">
      <c r="A30" s="26"/>
      <c r="B30" s="119" t="s">
        <v>145</v>
      </c>
      <c r="C30" s="119"/>
      <c r="D30" s="119"/>
      <c r="E30" s="119"/>
      <c r="F30" s="119"/>
      <c r="G30" s="119"/>
      <c r="H30" s="119"/>
      <c r="I30" s="119"/>
    </row>
    <row r="31" spans="1:9" x14ac:dyDescent="0.35">
      <c r="A31" s="26"/>
      <c r="B31" s="119" t="s">
        <v>109</v>
      </c>
      <c r="C31" s="119"/>
      <c r="D31" s="119"/>
      <c r="E31" s="119"/>
      <c r="F31" s="119"/>
      <c r="G31" s="119"/>
      <c r="H31" s="119"/>
      <c r="I31" s="119"/>
    </row>
    <row r="32" spans="1:9" ht="14.5" customHeight="1" x14ac:dyDescent="0.35">
      <c r="A32" s="26"/>
      <c r="B32" s="120" t="s">
        <v>298</v>
      </c>
      <c r="C32" s="119"/>
      <c r="D32" s="119"/>
      <c r="E32" s="119"/>
      <c r="F32" s="119"/>
      <c r="G32" s="119"/>
      <c r="H32" s="119"/>
      <c r="I32" s="119"/>
    </row>
    <row r="33" spans="1:9" x14ac:dyDescent="0.35">
      <c r="A33" s="26"/>
      <c r="B33" s="124" t="s">
        <v>299</v>
      </c>
      <c r="C33" s="118"/>
      <c r="D33" s="118"/>
      <c r="E33" s="118"/>
      <c r="F33" s="118"/>
      <c r="G33" s="118"/>
      <c r="H33" s="118"/>
      <c r="I33" s="118"/>
    </row>
    <row r="34" spans="1:9" x14ac:dyDescent="0.35">
      <c r="A34" s="26"/>
      <c r="B34" s="124"/>
      <c r="C34" s="118"/>
      <c r="D34" s="118"/>
      <c r="E34" s="118"/>
      <c r="F34" s="118"/>
      <c r="G34" s="118"/>
      <c r="H34" s="118"/>
      <c r="I34" s="118"/>
    </row>
    <row r="35" spans="1:9" x14ac:dyDescent="0.35">
      <c r="A35" s="27" t="s">
        <v>82</v>
      </c>
      <c r="B35" s="119" t="s">
        <v>96</v>
      </c>
      <c r="C35" s="118"/>
      <c r="D35" s="118"/>
      <c r="E35" s="118"/>
      <c r="F35" s="118"/>
      <c r="G35" s="118"/>
      <c r="H35" s="118"/>
      <c r="I35" s="118"/>
    </row>
    <row r="36" spans="1:9" x14ac:dyDescent="0.35">
      <c r="A36" s="26"/>
      <c r="B36" s="119" t="s">
        <v>97</v>
      </c>
      <c r="C36" s="118"/>
      <c r="D36" s="118"/>
      <c r="E36" s="118"/>
      <c r="F36" s="118"/>
      <c r="G36" s="118"/>
      <c r="H36" s="118"/>
      <c r="I36" s="118"/>
    </row>
    <row r="37" spans="1:9" x14ac:dyDescent="0.35">
      <c r="A37" s="26"/>
      <c r="B37" s="119" t="s">
        <v>98</v>
      </c>
      <c r="C37" s="118"/>
      <c r="D37" s="118"/>
      <c r="E37" s="118"/>
      <c r="F37" s="118"/>
      <c r="G37" s="118"/>
      <c r="H37" s="118"/>
      <c r="I37" s="118"/>
    </row>
    <row r="38" spans="1:9" x14ac:dyDescent="0.35">
      <c r="A38" s="178"/>
      <c r="B38" s="125"/>
      <c r="C38" s="125"/>
      <c r="D38" s="125"/>
      <c r="E38" s="125"/>
      <c r="F38" s="125"/>
      <c r="G38" s="125"/>
      <c r="H38" s="125"/>
      <c r="I38" s="125"/>
    </row>
  </sheetData>
  <sheetProtection algorithmName="SHA-512" hashValue="88lelKe/y4U7eEfk58Y7MGTLdN7fOjW2TVGk1XfCNqb4xgKRDCVv14LYLY+ruP3i9KvbawceZ7fuBuZ9L+W7nw==" saltValue="pKGE65RkiVvA4SUxvWEFwg==" spinCount="100000" sheet="1" objects="1" scenarios="1"/>
  <mergeCells count="1">
    <mergeCell ref="A38:I38"/>
  </mergeCells>
  <hyperlinks>
    <hyperlink ref="B33" r:id="rId1" xr:uid="{F4EE988A-AB8C-4712-8C63-D5368788AB5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FF1CC-0E48-4DDD-B12D-3BC9B0E58D5B}">
  <dimension ref="A1:J23"/>
  <sheetViews>
    <sheetView topLeftCell="A13" workbookViewId="0">
      <selection activeCell="B11" sqref="B11:J11"/>
    </sheetView>
  </sheetViews>
  <sheetFormatPr defaultRowHeight="14.5" x14ac:dyDescent="0.35"/>
  <cols>
    <col min="1" max="1" width="5.6328125" style="122" customWidth="1"/>
    <col min="2" max="2" width="16.453125" customWidth="1"/>
    <col min="9" max="9" width="11.6328125" customWidth="1"/>
    <col min="10" max="10" width="20.54296875" customWidth="1"/>
  </cols>
  <sheetData>
    <row r="1" spans="1:10" x14ac:dyDescent="0.35">
      <c r="A1" s="179" t="s">
        <v>130</v>
      </c>
      <c r="B1" s="125"/>
      <c r="C1" s="125"/>
      <c r="D1" s="125"/>
      <c r="E1" s="125"/>
      <c r="F1" s="125"/>
      <c r="G1" s="125"/>
      <c r="H1" s="125"/>
      <c r="I1" s="125"/>
    </row>
    <row r="2" spans="1:10" x14ac:dyDescent="0.35">
      <c r="A2" s="180" t="s">
        <v>90</v>
      </c>
      <c r="B2" s="125"/>
      <c r="C2" s="125"/>
      <c r="D2" s="125"/>
      <c r="E2" s="125"/>
      <c r="F2" s="125"/>
      <c r="G2" s="125"/>
      <c r="H2" s="125"/>
      <c r="I2" s="125"/>
    </row>
    <row r="3" spans="1:10" x14ac:dyDescent="0.35">
      <c r="A3" s="121" t="s">
        <v>72</v>
      </c>
      <c r="B3" s="181" t="s">
        <v>91</v>
      </c>
      <c r="C3" s="125"/>
      <c r="D3" s="125"/>
      <c r="E3" s="125"/>
      <c r="F3" s="125"/>
      <c r="G3" s="125"/>
      <c r="H3" s="125"/>
      <c r="I3" s="125"/>
      <c r="J3" s="125"/>
    </row>
    <row r="4" spans="1:10" x14ac:dyDescent="0.35">
      <c r="A4" s="121" t="s">
        <v>73</v>
      </c>
      <c r="B4" s="181" t="s">
        <v>99</v>
      </c>
      <c r="C4" s="181"/>
      <c r="D4" s="181"/>
      <c r="E4" s="181"/>
      <c r="F4" s="181"/>
      <c r="G4" s="181"/>
      <c r="H4" s="181"/>
      <c r="I4" s="181"/>
    </row>
    <row r="5" spans="1:10" x14ac:dyDescent="0.35">
      <c r="A5" s="121" t="s">
        <v>74</v>
      </c>
      <c r="B5" s="181" t="s">
        <v>168</v>
      </c>
      <c r="C5" s="125"/>
      <c r="D5" s="125"/>
      <c r="E5" s="125"/>
      <c r="F5" s="125"/>
      <c r="G5" s="125"/>
      <c r="H5" s="125"/>
      <c r="I5" s="125"/>
    </row>
    <row r="6" spans="1:10" x14ac:dyDescent="0.35">
      <c r="A6" s="121"/>
      <c r="B6" s="181" t="s">
        <v>92</v>
      </c>
      <c r="C6" s="125"/>
      <c r="D6" s="125"/>
      <c r="E6" s="125"/>
      <c r="F6" s="125"/>
      <c r="G6" s="125"/>
      <c r="H6" s="125"/>
      <c r="I6" s="125"/>
    </row>
    <row r="7" spans="1:10" ht="30.5" customHeight="1" x14ac:dyDescent="0.35">
      <c r="A7" s="121" t="s">
        <v>75</v>
      </c>
      <c r="B7" s="182" t="s">
        <v>275</v>
      </c>
      <c r="C7" s="182"/>
      <c r="D7" s="182"/>
      <c r="E7" s="182"/>
      <c r="F7" s="182"/>
      <c r="G7" s="182"/>
      <c r="H7" s="182"/>
      <c r="I7" s="182"/>
      <c r="J7" s="182"/>
    </row>
    <row r="8" spans="1:10" x14ac:dyDescent="0.35">
      <c r="A8" s="121"/>
    </row>
    <row r="9" spans="1:10" x14ac:dyDescent="0.35">
      <c r="A9" s="121" t="s">
        <v>127</v>
      </c>
      <c r="B9" s="1" t="s">
        <v>181</v>
      </c>
    </row>
    <row r="10" spans="1:10" x14ac:dyDescent="0.35">
      <c r="A10" s="121" t="s">
        <v>128</v>
      </c>
      <c r="B10" t="s">
        <v>163</v>
      </c>
    </row>
    <row r="11" spans="1:10" ht="34" customHeight="1" x14ac:dyDescent="0.35">
      <c r="A11" s="121" t="s">
        <v>129</v>
      </c>
      <c r="B11" s="184" t="s">
        <v>276</v>
      </c>
      <c r="C11" s="183"/>
      <c r="D11" s="183"/>
      <c r="E11" s="183"/>
      <c r="F11" s="183"/>
      <c r="G11" s="183"/>
      <c r="H11" s="183"/>
      <c r="I11" s="183"/>
      <c r="J11" s="182"/>
    </row>
    <row r="12" spans="1:10" x14ac:dyDescent="0.35">
      <c r="B12" t="s">
        <v>126</v>
      </c>
    </row>
    <row r="13" spans="1:10" ht="28.5" customHeight="1" x14ac:dyDescent="0.35">
      <c r="B13" s="182" t="s">
        <v>274</v>
      </c>
      <c r="C13" s="182"/>
      <c r="D13" s="182"/>
      <c r="E13" s="182"/>
      <c r="F13" s="182"/>
      <c r="G13" s="182"/>
      <c r="H13" s="182"/>
      <c r="I13" s="182"/>
      <c r="J13" s="182"/>
    </row>
    <row r="14" spans="1:10" x14ac:dyDescent="0.35">
      <c r="B14" t="s">
        <v>279</v>
      </c>
    </row>
    <row r="15" spans="1:10" x14ac:dyDescent="0.35">
      <c r="A15" s="121"/>
      <c r="B15" s="38" t="s">
        <v>125</v>
      </c>
    </row>
    <row r="16" spans="1:10" x14ac:dyDescent="0.35">
      <c r="A16" s="121"/>
      <c r="B16" s="38"/>
    </row>
    <row r="17" spans="1:10" x14ac:dyDescent="0.35">
      <c r="A17" s="121"/>
      <c r="B17" s="3" t="s">
        <v>158</v>
      </c>
    </row>
    <row r="18" spans="1:10" x14ac:dyDescent="0.35">
      <c r="A18" s="121"/>
      <c r="B18" s="54" t="s">
        <v>153</v>
      </c>
      <c r="C18" s="185" t="s">
        <v>154</v>
      </c>
      <c r="D18" s="185"/>
      <c r="E18" s="185" t="s">
        <v>155</v>
      </c>
      <c r="F18" s="185"/>
      <c r="G18" s="185" t="s">
        <v>156</v>
      </c>
      <c r="H18" s="185"/>
      <c r="I18" s="55" t="s">
        <v>157</v>
      </c>
      <c r="J18" s="55" t="s">
        <v>273</v>
      </c>
    </row>
    <row r="19" spans="1:10" x14ac:dyDescent="0.35">
      <c r="A19" s="121"/>
      <c r="B19" s="52"/>
      <c r="C19" s="151"/>
      <c r="D19" s="151"/>
      <c r="E19" s="151"/>
      <c r="F19" s="151"/>
      <c r="G19" s="151"/>
      <c r="H19" s="151"/>
      <c r="I19" s="53"/>
      <c r="J19" s="53"/>
    </row>
    <row r="20" spans="1:10" x14ac:dyDescent="0.35">
      <c r="A20" s="121"/>
      <c r="B20" s="38"/>
    </row>
    <row r="21" spans="1:10" ht="30" customHeight="1" x14ac:dyDescent="0.35">
      <c r="A21" s="121" t="s">
        <v>164</v>
      </c>
      <c r="B21" s="182" t="s">
        <v>277</v>
      </c>
      <c r="C21" s="182"/>
      <c r="D21" s="182"/>
      <c r="E21" s="182"/>
      <c r="F21" s="182"/>
      <c r="G21" s="182"/>
      <c r="H21" s="182"/>
      <c r="I21" s="182"/>
      <c r="J21" s="182"/>
    </row>
    <row r="22" spans="1:10" ht="30.5" customHeight="1" x14ac:dyDescent="0.35">
      <c r="A22" s="121" t="s">
        <v>180</v>
      </c>
      <c r="B22" s="183" t="s">
        <v>278</v>
      </c>
      <c r="C22" s="182"/>
      <c r="D22" s="182"/>
      <c r="E22" s="182"/>
      <c r="F22" s="182"/>
      <c r="G22" s="182"/>
      <c r="H22" s="182"/>
      <c r="I22" s="182"/>
      <c r="J22" s="182"/>
    </row>
    <row r="23" spans="1:10" x14ac:dyDescent="0.35">
      <c r="B23" s="1"/>
    </row>
  </sheetData>
  <sheetProtection algorithmName="SHA-512" hashValue="GmYOpAr6q1Ubk1cfydq9GV0xpgHRJ55v7CV7XB4QsF1ATWOIfbiNEmMFF6HYiMXVJk2J7PlgQ5ImjyBoWDTv3w==" saltValue="jGwZd7BONd+0QNopRtnPCw==" spinCount="100000" sheet="1" objects="1" scenarios="1"/>
  <mergeCells count="17">
    <mergeCell ref="B7:J7"/>
    <mergeCell ref="B21:J21"/>
    <mergeCell ref="B22:J22"/>
    <mergeCell ref="B11:J11"/>
    <mergeCell ref="C18:D18"/>
    <mergeCell ref="E18:F18"/>
    <mergeCell ref="G18:H18"/>
    <mergeCell ref="C19:D19"/>
    <mergeCell ref="E19:F19"/>
    <mergeCell ref="G19:H19"/>
    <mergeCell ref="B13:J13"/>
    <mergeCell ref="A1:I1"/>
    <mergeCell ref="A2:I2"/>
    <mergeCell ref="B4:I4"/>
    <mergeCell ref="B5:I5"/>
    <mergeCell ref="B6:I6"/>
    <mergeCell ref="B3:J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J56"/>
  <sheetViews>
    <sheetView showGridLines="0" workbookViewId="0">
      <selection activeCell="G16" sqref="G16:H17"/>
    </sheetView>
  </sheetViews>
  <sheetFormatPr defaultColWidth="8.81640625" defaultRowHeight="14.5" x14ac:dyDescent="0.35"/>
  <cols>
    <col min="1" max="5" width="8.81640625" style="35"/>
    <col min="6" max="6" width="13.1796875" style="35" customWidth="1"/>
    <col min="7" max="7" width="8" style="35" customWidth="1"/>
    <col min="8" max="8" width="7.1796875" style="35" customWidth="1"/>
    <col min="9" max="9" width="8.1796875" style="35" customWidth="1"/>
    <col min="10" max="10" width="7.90625" style="35" customWidth="1"/>
    <col min="11" max="16384" width="8.81640625" style="35"/>
  </cols>
  <sheetData>
    <row r="1" spans="1:10" ht="15.5" x14ac:dyDescent="0.35">
      <c r="A1" s="147" t="s">
        <v>131</v>
      </c>
      <c r="B1" s="147"/>
      <c r="C1" s="147"/>
      <c r="D1" s="147"/>
      <c r="E1" s="147"/>
      <c r="F1" s="147"/>
      <c r="G1" s="147"/>
      <c r="H1" s="147"/>
      <c r="I1" s="147"/>
    </row>
    <row r="2" spans="1:10" ht="15.5" x14ac:dyDescent="0.35">
      <c r="A2" s="41"/>
      <c r="B2" s="41"/>
      <c r="C2" s="41"/>
      <c r="D2" s="41"/>
      <c r="E2" s="41"/>
      <c r="F2" s="41"/>
      <c r="G2" s="41"/>
      <c r="H2" s="41"/>
      <c r="I2" s="41"/>
    </row>
    <row r="3" spans="1:10" ht="15.5" x14ac:dyDescent="0.35">
      <c r="A3" s="48" t="s">
        <v>139</v>
      </c>
      <c r="B3" s="41"/>
      <c r="C3" s="41"/>
      <c r="D3" s="41"/>
      <c r="E3" s="41"/>
      <c r="F3" s="41"/>
      <c r="G3" s="41"/>
      <c r="H3" s="41"/>
      <c r="I3" s="41"/>
    </row>
    <row r="4" spans="1:10" ht="15.5" x14ac:dyDescent="0.35">
      <c r="A4" s="2" t="s">
        <v>140</v>
      </c>
      <c r="B4" s="41"/>
      <c r="C4" s="41"/>
      <c r="D4" s="41"/>
      <c r="E4" s="41"/>
      <c r="F4" s="41"/>
      <c r="G4" s="41"/>
      <c r="H4" s="41"/>
      <c r="I4" s="41"/>
    </row>
    <row r="5" spans="1:10" ht="15.5" x14ac:dyDescent="0.35">
      <c r="A5" s="2" t="s">
        <v>141</v>
      </c>
      <c r="B5" s="41"/>
      <c r="C5" s="41"/>
      <c r="D5" s="41"/>
      <c r="E5" s="41"/>
      <c r="F5" s="41"/>
      <c r="G5" s="41"/>
      <c r="H5" s="41"/>
      <c r="I5" s="41"/>
    </row>
    <row r="6" spans="1:10" ht="10.5" customHeight="1" x14ac:dyDescent="0.35">
      <c r="A6"/>
      <c r="B6" s="41"/>
      <c r="C6" s="41"/>
      <c r="D6" s="41"/>
      <c r="E6" s="41"/>
      <c r="F6" s="41"/>
      <c r="G6" s="41"/>
      <c r="H6" s="41"/>
      <c r="I6" s="41"/>
    </row>
    <row r="7" spans="1:10" x14ac:dyDescent="0.35">
      <c r="A7" s="39" t="s">
        <v>0</v>
      </c>
      <c r="C7" s="191" t="str">
        <f>IF(AttendanceSheet!C5&lt;&gt;"",AttendanceSheet!C5,"")</f>
        <v/>
      </c>
      <c r="D7" s="192"/>
      <c r="E7" s="192"/>
      <c r="F7" s="192"/>
      <c r="G7" s="192"/>
      <c r="H7" s="192"/>
      <c r="I7" s="192"/>
      <c r="J7" s="43"/>
    </row>
    <row r="8" spans="1:10" x14ac:dyDescent="0.35">
      <c r="A8" s="39" t="s">
        <v>55</v>
      </c>
      <c r="C8" s="193" t="str">
        <f>IF(AttendanceSheet!C6&lt;&gt;"",AttendanceSheet!C6,"")</f>
        <v/>
      </c>
      <c r="D8" s="194"/>
      <c r="E8" s="44" t="s">
        <v>1</v>
      </c>
      <c r="F8" s="46" t="str">
        <f>IF(AttendanceSheet!G6&lt;&gt;"",AttendanceSheet!G6,"")</f>
        <v/>
      </c>
      <c r="G8" s="189" t="s">
        <v>56</v>
      </c>
      <c r="H8" s="190"/>
      <c r="I8" s="46" t="str">
        <f>IF(AttendanceSheet!$K$6&lt;&gt;"",AttendanceSheet!$K$6,"")</f>
        <v>3rd</v>
      </c>
      <c r="J8" s="43"/>
    </row>
    <row r="9" spans="1:10" x14ac:dyDescent="0.35">
      <c r="A9" s="39" t="s">
        <v>93</v>
      </c>
      <c r="C9" s="191" t="str">
        <f>IF(AttendanceSheet!C7&lt;&gt;"",AttendanceSheet!C7,"")</f>
        <v/>
      </c>
      <c r="D9" s="192"/>
      <c r="E9" s="192"/>
      <c r="F9" s="192"/>
      <c r="G9" s="192"/>
      <c r="H9" s="192"/>
      <c r="I9" s="192"/>
      <c r="J9" s="43"/>
    </row>
    <row r="10" spans="1:10" x14ac:dyDescent="0.35">
      <c r="A10" s="39" t="s">
        <v>94</v>
      </c>
      <c r="C10" s="186">
        <f>IF(AttendanceSheet!C9&lt;&gt;"",AttendanceSheet!C9,"")</f>
        <v>46097</v>
      </c>
      <c r="D10" s="186"/>
      <c r="E10" s="45" t="s">
        <v>84</v>
      </c>
      <c r="F10" s="47">
        <f>IF(AttendanceSheet!F9&lt;&gt;"",AttendanceSheet!F9,"")</f>
        <v>46255</v>
      </c>
      <c r="G10" s="187"/>
      <c r="H10" s="188"/>
      <c r="I10" s="188"/>
      <c r="J10" s="188"/>
    </row>
    <row r="11" spans="1:10" ht="15" thickBot="1" x14ac:dyDescent="0.4"/>
    <row r="12" spans="1:10" ht="15" thickBot="1" x14ac:dyDescent="0.4">
      <c r="A12" s="335" t="s">
        <v>300</v>
      </c>
      <c r="B12" s="336"/>
      <c r="C12" s="336"/>
      <c r="D12" s="336"/>
      <c r="E12" s="336"/>
      <c r="F12" s="337"/>
      <c r="G12" s="338" t="s">
        <v>76</v>
      </c>
      <c r="H12" s="339"/>
      <c r="I12" s="338" t="s">
        <v>77</v>
      </c>
      <c r="J12" s="340"/>
    </row>
    <row r="13" spans="1:10" x14ac:dyDescent="0.35">
      <c r="A13" s="341" t="s">
        <v>100</v>
      </c>
      <c r="B13" s="323"/>
      <c r="C13" s="323"/>
      <c r="D13" s="323"/>
      <c r="E13" s="323"/>
      <c r="F13" s="324"/>
      <c r="G13" s="327">
        <f>IF(AND($C$10&lt;&gt;"",$F$10&lt;&gt;""),$F$10-$C$10 + 1,0)</f>
        <v>159</v>
      </c>
      <c r="H13" s="342"/>
      <c r="I13" s="327"/>
      <c r="J13" s="328"/>
    </row>
    <row r="14" spans="1:10" x14ac:dyDescent="0.35">
      <c r="A14" s="346"/>
      <c r="B14" s="347"/>
      <c r="C14" s="329" t="s">
        <v>101</v>
      </c>
      <c r="D14" s="330"/>
      <c r="E14" s="330"/>
      <c r="F14" s="331"/>
      <c r="G14" s="310">
        <f>IF(AND($C$10&lt;&gt;"",$F$10&lt;&gt;""),SUMPRODUCT((Sheet2!$A:$A&gt;=$C$10)*(Sheet2!$A:$A&lt;=$F$10)),0)</f>
        <v>8</v>
      </c>
      <c r="H14" s="350"/>
      <c r="I14" s="310"/>
      <c r="J14" s="311"/>
    </row>
    <row r="15" spans="1:10" x14ac:dyDescent="0.35">
      <c r="A15" s="348"/>
      <c r="B15" s="349"/>
      <c r="C15" s="329" t="s">
        <v>102</v>
      </c>
      <c r="D15" s="330"/>
      <c r="E15" s="330"/>
      <c r="F15" s="331"/>
      <c r="G15" s="351">
        <f ca="1">IF(AND($C$10&lt;&gt;"",$F$10&lt;&gt;""),SUMPRODUCT(--(WEEKDAY(ROW(INDIRECT($C$10&amp;":"&amp;$F$10)))=7))+SUMPRODUCT(--(WEEKDAY(ROW(INDIRECT($C$10&amp;":"&amp;$F$10)))=1)),0)</f>
        <v>44</v>
      </c>
      <c r="H15" s="350"/>
      <c r="I15" s="310"/>
      <c r="J15" s="311"/>
    </row>
    <row r="16" spans="1:10" x14ac:dyDescent="0.35">
      <c r="A16" s="348"/>
      <c r="B16" s="349"/>
      <c r="C16" s="312" t="s">
        <v>122</v>
      </c>
      <c r="D16" s="283"/>
      <c r="E16" s="283"/>
      <c r="F16" s="284"/>
      <c r="G16" s="288"/>
      <c r="H16" s="289"/>
      <c r="I16" s="292"/>
      <c r="J16" s="293"/>
    </row>
    <row r="17" spans="1:10" x14ac:dyDescent="0.35">
      <c r="A17" s="348"/>
      <c r="B17" s="349"/>
      <c r="C17" s="313"/>
      <c r="D17" s="300"/>
      <c r="E17" s="300"/>
      <c r="F17" s="301"/>
      <c r="G17" s="314"/>
      <c r="H17" s="315"/>
      <c r="I17" s="308"/>
      <c r="J17" s="309"/>
    </row>
    <row r="18" spans="1:10" ht="15" thickBot="1" x14ac:dyDescent="0.4">
      <c r="A18" s="343" t="s">
        <v>103</v>
      </c>
      <c r="B18" s="272"/>
      <c r="C18" s="272"/>
      <c r="D18" s="272"/>
      <c r="E18" s="272"/>
      <c r="F18" s="273"/>
      <c r="G18" s="344">
        <f ca="1">IF(AND($C$10&lt;&gt;"",$F$10&lt;&gt;""),G13-G14-G15-G16 + SUMPRODUCT((Sheet2!$D:$D&gt;=$C$10)*(Sheet2!$D:$D&lt;=$F$10)),0)</f>
        <v>109</v>
      </c>
      <c r="H18" s="345"/>
      <c r="I18" s="276"/>
      <c r="J18" s="277"/>
    </row>
    <row r="19" spans="1:10" x14ac:dyDescent="0.35">
      <c r="A19" s="316" t="s">
        <v>104</v>
      </c>
      <c r="B19" s="317"/>
      <c r="C19" s="322" t="s">
        <v>107</v>
      </c>
      <c r="D19" s="323"/>
      <c r="E19" s="323"/>
      <c r="F19" s="324"/>
      <c r="G19" s="325"/>
      <c r="H19" s="326"/>
      <c r="I19" s="327"/>
      <c r="J19" s="328"/>
    </row>
    <row r="20" spans="1:10" x14ac:dyDescent="0.35">
      <c r="A20" s="318"/>
      <c r="B20" s="319"/>
      <c r="C20" s="329" t="s">
        <v>105</v>
      </c>
      <c r="D20" s="330"/>
      <c r="E20" s="330"/>
      <c r="F20" s="331"/>
      <c r="G20" s="332"/>
      <c r="H20" s="333"/>
      <c r="I20" s="310"/>
      <c r="J20" s="311"/>
    </row>
    <row r="21" spans="1:10" x14ac:dyDescent="0.35">
      <c r="A21" s="320"/>
      <c r="B21" s="321"/>
      <c r="C21" s="329" t="s">
        <v>106</v>
      </c>
      <c r="D21" s="330"/>
      <c r="E21" s="330"/>
      <c r="F21" s="331"/>
      <c r="G21" s="332"/>
      <c r="H21" s="333"/>
      <c r="I21" s="310"/>
      <c r="J21" s="311"/>
    </row>
    <row r="22" spans="1:10" x14ac:dyDescent="0.35">
      <c r="A22" s="282" t="s">
        <v>108</v>
      </c>
      <c r="B22" s="283"/>
      <c r="C22" s="283"/>
      <c r="D22" s="283"/>
      <c r="E22" s="283"/>
      <c r="F22" s="284"/>
      <c r="G22" s="288"/>
      <c r="H22" s="289"/>
      <c r="I22" s="292"/>
      <c r="J22" s="293"/>
    </row>
    <row r="23" spans="1:10" ht="15" customHeight="1" thickBot="1" x14ac:dyDescent="0.4">
      <c r="A23" s="285"/>
      <c r="B23" s="286"/>
      <c r="C23" s="286"/>
      <c r="D23" s="286"/>
      <c r="E23" s="286"/>
      <c r="F23" s="287"/>
      <c r="G23" s="290"/>
      <c r="H23" s="291"/>
      <c r="I23" s="294"/>
      <c r="J23" s="295"/>
    </row>
    <row r="24" spans="1:10" ht="28" customHeight="1" x14ac:dyDescent="0.35">
      <c r="A24" s="296" t="s">
        <v>111</v>
      </c>
      <c r="B24" s="297"/>
      <c r="C24" s="297"/>
      <c r="D24" s="297"/>
      <c r="E24" s="297"/>
      <c r="F24" s="298"/>
      <c r="G24" s="302">
        <f>3*(G22)+G19+G20+G21</f>
        <v>0</v>
      </c>
      <c r="H24" s="303"/>
      <c r="I24" s="306"/>
      <c r="J24" s="307"/>
    </row>
    <row r="25" spans="1:10" x14ac:dyDescent="0.35">
      <c r="A25" s="299"/>
      <c r="B25" s="300"/>
      <c r="C25" s="300"/>
      <c r="D25" s="300"/>
      <c r="E25" s="300"/>
      <c r="F25" s="301"/>
      <c r="G25" s="304"/>
      <c r="H25" s="305"/>
      <c r="I25" s="308"/>
      <c r="J25" s="309"/>
    </row>
    <row r="26" spans="1:10" ht="15" thickBot="1" x14ac:dyDescent="0.4">
      <c r="A26" s="271" t="s">
        <v>110</v>
      </c>
      <c r="B26" s="272"/>
      <c r="C26" s="272"/>
      <c r="D26" s="272"/>
      <c r="E26" s="272"/>
      <c r="F26" s="273"/>
      <c r="G26" s="274">
        <f ca="1">IF(AND($C$10&lt;&gt;"",$F$10&lt;&gt;""),G24/G18,0)</f>
        <v>0</v>
      </c>
      <c r="H26" s="275"/>
      <c r="I26" s="276"/>
      <c r="J26" s="277"/>
    </row>
    <row r="27" spans="1:10" x14ac:dyDescent="0.35">
      <c r="A27" s="278" t="s">
        <v>78</v>
      </c>
      <c r="B27" s="188"/>
      <c r="C27" s="188"/>
      <c r="D27" s="188"/>
      <c r="E27" s="188"/>
      <c r="F27" s="188"/>
      <c r="G27" s="188"/>
      <c r="H27" s="188"/>
      <c r="I27" s="188"/>
      <c r="J27" s="188"/>
    </row>
    <row r="28" spans="1:10" x14ac:dyDescent="0.35">
      <c r="A28" s="278"/>
      <c r="B28" s="188"/>
      <c r="C28" s="188"/>
      <c r="D28" s="188"/>
      <c r="E28" s="188"/>
      <c r="F28" s="188"/>
      <c r="G28" s="188"/>
      <c r="H28" s="188"/>
      <c r="I28" s="188"/>
      <c r="J28" s="188"/>
    </row>
    <row r="29" spans="1:10" ht="38.5" customHeight="1" x14ac:dyDescent="0.35">
      <c r="A29" s="279"/>
      <c r="B29" s="280"/>
      <c r="C29" s="280"/>
      <c r="D29" s="280"/>
      <c r="E29" s="188"/>
      <c r="F29" s="188"/>
      <c r="G29" s="188"/>
      <c r="H29" s="148"/>
      <c r="I29" s="280"/>
      <c r="J29" s="188"/>
    </row>
    <row r="30" spans="1:10" x14ac:dyDescent="0.35">
      <c r="A30" s="281" t="s">
        <v>79</v>
      </c>
      <c r="B30" s="281"/>
      <c r="C30" s="281"/>
      <c r="D30" s="281"/>
      <c r="E30" s="188"/>
      <c r="F30" s="188"/>
      <c r="G30" s="188"/>
      <c r="H30" s="156" t="s">
        <v>3</v>
      </c>
      <c r="I30" s="156"/>
      <c r="J30" s="188"/>
    </row>
    <row r="34" spans="1:10" customFormat="1" x14ac:dyDescent="0.35">
      <c r="A34" s="334" t="s">
        <v>138</v>
      </c>
      <c r="B34" s="125"/>
      <c r="C34" s="125"/>
      <c r="D34" s="125"/>
      <c r="E34" s="125"/>
      <c r="F34" s="125"/>
      <c r="G34" s="125"/>
      <c r="H34" s="125"/>
      <c r="I34" s="125"/>
      <c r="J34" s="125"/>
    </row>
    <row r="35" spans="1:10" customFormat="1" x14ac:dyDescent="0.35">
      <c r="A35" s="42"/>
    </row>
    <row r="36" spans="1:10" x14ac:dyDescent="0.35">
      <c r="A36" s="35" t="s">
        <v>124</v>
      </c>
    </row>
    <row r="38" spans="1:10" x14ac:dyDescent="0.35">
      <c r="A38" s="35" t="s">
        <v>137</v>
      </c>
    </row>
    <row r="39" spans="1:10" x14ac:dyDescent="0.35">
      <c r="A39" s="35" t="s">
        <v>134</v>
      </c>
    </row>
    <row r="40" spans="1:10" x14ac:dyDescent="0.35">
      <c r="A40" s="35" t="s">
        <v>135</v>
      </c>
    </row>
    <row r="41" spans="1:10" ht="15" thickBot="1" x14ac:dyDescent="0.4">
      <c r="A41" s="35" t="s">
        <v>136</v>
      </c>
    </row>
    <row r="42" spans="1:10" ht="15" thickBot="1" x14ac:dyDescent="0.4">
      <c r="A42" s="264" t="s">
        <v>300</v>
      </c>
      <c r="B42" s="265"/>
      <c r="C42" s="265"/>
      <c r="D42" s="265"/>
      <c r="E42" s="265"/>
      <c r="F42" s="266"/>
      <c r="G42" s="267" t="s">
        <v>76</v>
      </c>
      <c r="H42" s="268"/>
      <c r="I42" s="267" t="s">
        <v>77</v>
      </c>
      <c r="J42" s="269"/>
    </row>
    <row r="43" spans="1:10" x14ac:dyDescent="0.35">
      <c r="A43" s="270" t="s">
        <v>100</v>
      </c>
      <c r="B43" s="236"/>
      <c r="C43" s="236"/>
      <c r="D43" s="236"/>
      <c r="E43" s="236"/>
      <c r="F43" s="237"/>
      <c r="G43" s="240">
        <v>152</v>
      </c>
      <c r="H43" s="239"/>
      <c r="I43" s="240"/>
      <c r="J43" s="241"/>
    </row>
    <row r="44" spans="1:10" x14ac:dyDescent="0.35">
      <c r="A44" s="252"/>
      <c r="B44" s="253"/>
      <c r="C44" s="242" t="s">
        <v>101</v>
      </c>
      <c r="D44" s="243"/>
      <c r="E44" s="243"/>
      <c r="F44" s="244"/>
      <c r="G44" s="247">
        <v>5</v>
      </c>
      <c r="H44" s="246"/>
      <c r="I44" s="247"/>
      <c r="J44" s="248"/>
    </row>
    <row r="45" spans="1:10" x14ac:dyDescent="0.35">
      <c r="A45" s="254"/>
      <c r="B45" s="255"/>
      <c r="C45" s="242" t="s">
        <v>102</v>
      </c>
      <c r="D45" s="243"/>
      <c r="E45" s="243"/>
      <c r="F45" s="244"/>
      <c r="G45" s="256">
        <v>42</v>
      </c>
      <c r="H45" s="246"/>
      <c r="I45" s="247"/>
      <c r="J45" s="248"/>
    </row>
    <row r="46" spans="1:10" x14ac:dyDescent="0.35">
      <c r="A46" s="254"/>
      <c r="B46" s="255"/>
      <c r="C46" s="257" t="s">
        <v>122</v>
      </c>
      <c r="D46" s="258"/>
      <c r="E46" s="258"/>
      <c r="F46" s="259"/>
      <c r="G46" s="208">
        <v>1</v>
      </c>
      <c r="H46" s="209"/>
      <c r="I46" s="212"/>
      <c r="J46" s="213"/>
    </row>
    <row r="47" spans="1:10" x14ac:dyDescent="0.35">
      <c r="A47" s="254"/>
      <c r="B47" s="255"/>
      <c r="C47" s="260"/>
      <c r="D47" s="261"/>
      <c r="E47" s="261"/>
      <c r="F47" s="262"/>
      <c r="G47" s="227"/>
      <c r="H47" s="263"/>
      <c r="I47" s="227"/>
      <c r="J47" s="228"/>
    </row>
    <row r="48" spans="1:10" ht="15" thickBot="1" x14ac:dyDescent="0.4">
      <c r="A48" s="249" t="s">
        <v>103</v>
      </c>
      <c r="B48" s="196"/>
      <c r="C48" s="196"/>
      <c r="D48" s="196"/>
      <c r="E48" s="196"/>
      <c r="F48" s="197"/>
      <c r="G48" s="250">
        <f>G43-G44-G45-G46+1</f>
        <v>105</v>
      </c>
      <c r="H48" s="251"/>
      <c r="I48" s="200"/>
      <c r="J48" s="201"/>
    </row>
    <row r="49" spans="1:10" x14ac:dyDescent="0.35">
      <c r="A49" s="229" t="s">
        <v>104</v>
      </c>
      <c r="B49" s="230"/>
      <c r="C49" s="235" t="s">
        <v>107</v>
      </c>
      <c r="D49" s="236"/>
      <c r="E49" s="236"/>
      <c r="F49" s="237"/>
      <c r="G49" s="238">
        <v>7</v>
      </c>
      <c r="H49" s="239"/>
      <c r="I49" s="240"/>
      <c r="J49" s="241"/>
    </row>
    <row r="50" spans="1:10" x14ac:dyDescent="0.35">
      <c r="A50" s="231"/>
      <c r="B50" s="232"/>
      <c r="C50" s="242" t="s">
        <v>105</v>
      </c>
      <c r="D50" s="243"/>
      <c r="E50" s="243"/>
      <c r="F50" s="244"/>
      <c r="G50" s="245">
        <v>3</v>
      </c>
      <c r="H50" s="246"/>
      <c r="I50" s="247"/>
      <c r="J50" s="248"/>
    </row>
    <row r="51" spans="1:10" x14ac:dyDescent="0.35">
      <c r="A51" s="233"/>
      <c r="B51" s="234"/>
      <c r="C51" s="242" t="s">
        <v>106</v>
      </c>
      <c r="D51" s="243"/>
      <c r="E51" s="243"/>
      <c r="F51" s="244"/>
      <c r="G51" s="245">
        <v>0</v>
      </c>
      <c r="H51" s="246"/>
      <c r="I51" s="247"/>
      <c r="J51" s="248"/>
    </row>
    <row r="52" spans="1:10" x14ac:dyDescent="0.35">
      <c r="A52" s="202" t="s">
        <v>108</v>
      </c>
      <c r="B52" s="203"/>
      <c r="C52" s="203"/>
      <c r="D52" s="203"/>
      <c r="E52" s="203"/>
      <c r="F52" s="204"/>
      <c r="G52" s="208">
        <v>0</v>
      </c>
      <c r="H52" s="209"/>
      <c r="I52" s="212"/>
      <c r="J52" s="213"/>
    </row>
    <row r="53" spans="1:10" ht="15" thickBot="1" x14ac:dyDescent="0.4">
      <c r="A53" s="205"/>
      <c r="B53" s="206"/>
      <c r="C53" s="206"/>
      <c r="D53" s="206"/>
      <c r="E53" s="206"/>
      <c r="F53" s="207"/>
      <c r="G53" s="210"/>
      <c r="H53" s="211"/>
      <c r="I53" s="210"/>
      <c r="J53" s="214"/>
    </row>
    <row r="54" spans="1:10" ht="18.5" customHeight="1" x14ac:dyDescent="0.35">
      <c r="A54" s="215" t="s">
        <v>123</v>
      </c>
      <c r="B54" s="216"/>
      <c r="C54" s="216"/>
      <c r="D54" s="216"/>
      <c r="E54" s="216"/>
      <c r="F54" s="217"/>
      <c r="G54" s="221">
        <f>(G52)+G49+G50+G51</f>
        <v>10</v>
      </c>
      <c r="H54" s="222"/>
      <c r="I54" s="225"/>
      <c r="J54" s="226"/>
    </row>
    <row r="55" spans="1:10" ht="21" customHeight="1" x14ac:dyDescent="0.35">
      <c r="A55" s="218"/>
      <c r="B55" s="219"/>
      <c r="C55" s="219"/>
      <c r="D55" s="219"/>
      <c r="E55" s="219"/>
      <c r="F55" s="220"/>
      <c r="G55" s="223"/>
      <c r="H55" s="224"/>
      <c r="I55" s="227"/>
      <c r="J55" s="228"/>
    </row>
    <row r="56" spans="1:10" ht="15" thickBot="1" x14ac:dyDescent="0.4">
      <c r="A56" s="195" t="s">
        <v>110</v>
      </c>
      <c r="B56" s="196"/>
      <c r="C56" s="196"/>
      <c r="D56" s="196"/>
      <c r="E56" s="196"/>
      <c r="F56" s="197"/>
      <c r="G56" s="198">
        <f>G54/G48</f>
        <v>9.5238095238095233E-2</v>
      </c>
      <c r="H56" s="199"/>
      <c r="I56" s="200"/>
      <c r="J56" s="201"/>
    </row>
  </sheetData>
  <sheetProtection algorithmName="SHA-512" hashValue="sMvnQ/4fjMQGWDoCY4T1xusGJcV8+jSPc9sjD+9vNJASFszAmXhSeN2gpMFO/WPHWuYMkMyUJYMkU2Rl/Wk2nQ==" saltValue="RJ471ASYQ3Qh8EeKg0RU+Q==" spinCount="100000" sheet="1" selectLockedCells="1"/>
  <protectedRanges>
    <protectedRange sqref="A29:D29" name="Range26"/>
    <protectedRange sqref="H29:I29" name="Range22"/>
    <protectedRange sqref="G16:H16 H19:H24 G19:G23" name="Range27_1"/>
    <protectedRange sqref="G26:H26" name="Range29_1"/>
    <protectedRange sqref="G46:H46 H49:H54 G49:G53" name="Range27_1_1"/>
    <protectedRange sqref="G56:H56" name="Range29_1_1"/>
    <protectedRange sqref="C10:D10" name="Range9"/>
    <protectedRange sqref="C9:H9" name="Range5"/>
    <protectedRange sqref="F8" name="Range3"/>
    <protectedRange sqref="C7:H7" name="Range1"/>
    <protectedRange sqref="C8:D8" name="Range2"/>
    <protectedRange sqref="I8" name="Range4"/>
    <protectedRange sqref="I10" name="Range8"/>
    <protectedRange sqref="F10" name="Range10"/>
  </protectedRanges>
  <mergeCells count="92">
    <mergeCell ref="A34:J34"/>
    <mergeCell ref="A12:F12"/>
    <mergeCell ref="G12:H12"/>
    <mergeCell ref="I12:J12"/>
    <mergeCell ref="A13:F13"/>
    <mergeCell ref="G13:H13"/>
    <mergeCell ref="I13:J13"/>
    <mergeCell ref="A18:F18"/>
    <mergeCell ref="G18:H18"/>
    <mergeCell ref="I18:J18"/>
    <mergeCell ref="A14:B17"/>
    <mergeCell ref="C14:F14"/>
    <mergeCell ref="G14:H14"/>
    <mergeCell ref="I14:J14"/>
    <mergeCell ref="C15:F15"/>
    <mergeCell ref="G15:H15"/>
    <mergeCell ref="I15:J15"/>
    <mergeCell ref="C16:F17"/>
    <mergeCell ref="G16:H17"/>
    <mergeCell ref="I16:J17"/>
    <mergeCell ref="A19:B21"/>
    <mergeCell ref="C19:F19"/>
    <mergeCell ref="G19:H19"/>
    <mergeCell ref="I19:J19"/>
    <mergeCell ref="C20:F20"/>
    <mergeCell ref="G20:H20"/>
    <mergeCell ref="I20:J20"/>
    <mergeCell ref="C21:F21"/>
    <mergeCell ref="G21:H21"/>
    <mergeCell ref="I21:J21"/>
    <mergeCell ref="A22:F23"/>
    <mergeCell ref="G22:H23"/>
    <mergeCell ref="I22:J23"/>
    <mergeCell ref="A24:F25"/>
    <mergeCell ref="G24:H25"/>
    <mergeCell ref="I24:J25"/>
    <mergeCell ref="A29:D29"/>
    <mergeCell ref="E29:G30"/>
    <mergeCell ref="H29:I29"/>
    <mergeCell ref="J29:J30"/>
    <mergeCell ref="A30:D30"/>
    <mergeCell ref="H30:I30"/>
    <mergeCell ref="A26:F26"/>
    <mergeCell ref="G26:H26"/>
    <mergeCell ref="I26:J26"/>
    <mergeCell ref="A27:J27"/>
    <mergeCell ref="A28:J28"/>
    <mergeCell ref="A42:F42"/>
    <mergeCell ref="G42:H42"/>
    <mergeCell ref="I42:J42"/>
    <mergeCell ref="A43:F43"/>
    <mergeCell ref="G43:H43"/>
    <mergeCell ref="I43:J43"/>
    <mergeCell ref="A48:F48"/>
    <mergeCell ref="G48:H48"/>
    <mergeCell ref="I48:J48"/>
    <mergeCell ref="A44:B47"/>
    <mergeCell ref="C44:F44"/>
    <mergeCell ref="G44:H44"/>
    <mergeCell ref="I44:J44"/>
    <mergeCell ref="C45:F45"/>
    <mergeCell ref="G45:H45"/>
    <mergeCell ref="I45:J45"/>
    <mergeCell ref="C46:F47"/>
    <mergeCell ref="G46:H47"/>
    <mergeCell ref="I46:J47"/>
    <mergeCell ref="A49:B51"/>
    <mergeCell ref="C49:F49"/>
    <mergeCell ref="G49:H49"/>
    <mergeCell ref="I49:J49"/>
    <mergeCell ref="C50:F50"/>
    <mergeCell ref="G50:H50"/>
    <mergeCell ref="I50:J50"/>
    <mergeCell ref="C51:F51"/>
    <mergeCell ref="G51:H51"/>
    <mergeCell ref="I51:J51"/>
    <mergeCell ref="A56:F56"/>
    <mergeCell ref="G56:H56"/>
    <mergeCell ref="I56:J56"/>
    <mergeCell ref="A52:F53"/>
    <mergeCell ref="G52:H53"/>
    <mergeCell ref="I52:J53"/>
    <mergeCell ref="A54:F55"/>
    <mergeCell ref="G54:H55"/>
    <mergeCell ref="I54:J55"/>
    <mergeCell ref="A1:I1"/>
    <mergeCell ref="C10:D10"/>
    <mergeCell ref="G10:J10"/>
    <mergeCell ref="G8:H8"/>
    <mergeCell ref="C7:I7"/>
    <mergeCell ref="C9:I9"/>
    <mergeCell ref="C8:D8"/>
  </mergeCells>
  <dataValidations count="2">
    <dataValidation type="date" allowBlank="1" showInputMessage="1" showErrorMessage="1" sqref="F10" xr:uid="{00000000-0002-0000-0100-000001000000}">
      <formula1>43586</formula1>
      <formula2>45657</formula2>
    </dataValidation>
    <dataValidation type="date" allowBlank="1" showInputMessage="1" showErrorMessage="1" sqref="C10:D10" xr:uid="{00000000-0002-0000-0100-000002000000}">
      <formula1>43466</formula1>
      <formula2>45657</formula2>
    </dataValidation>
  </dataValidations>
  <pageMargins left="0.7" right="0.7" top="0.75" bottom="0.75" header="0.3" footer="0.3"/>
  <pageSetup paperSize="9" scale="99" orientation="portrait" horizontalDpi="1200" verticalDpi="1200" r:id="rId1"/>
  <headerFooter>
    <oddHeader>&amp;C&amp;"Calibri"&amp;10&amp;K000000 Official (Open)&amp;1#_x000D_</oddHead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N52"/>
  <sheetViews>
    <sheetView showGridLines="0" zoomScaleNormal="100" workbookViewId="0">
      <selection activeCell="C4" sqref="C4:D4"/>
    </sheetView>
  </sheetViews>
  <sheetFormatPr defaultColWidth="8.90625" defaultRowHeight="14.5" x14ac:dyDescent="0.35"/>
  <cols>
    <col min="1" max="1" width="2.81640625" customWidth="1"/>
    <col min="2" max="2" width="23.7265625" customWidth="1"/>
    <col min="3" max="3" width="15.453125" customWidth="1"/>
    <col min="4" max="4" width="13.6328125" customWidth="1"/>
    <col min="5" max="5" width="3.453125" customWidth="1"/>
    <col min="6" max="6" width="18.1796875" customWidth="1"/>
    <col min="7" max="7" width="18.54296875" customWidth="1"/>
    <col min="8" max="8" width="13.7265625" customWidth="1"/>
    <col min="9" max="9" width="18.36328125" customWidth="1"/>
    <col min="10" max="10" width="32.90625" customWidth="1"/>
    <col min="11" max="11" width="17.453125" customWidth="1"/>
    <col min="12" max="12" width="16.7265625" customWidth="1"/>
    <col min="13" max="13" width="11.81640625" customWidth="1"/>
  </cols>
  <sheetData>
    <row r="1" spans="1:14" x14ac:dyDescent="0.35">
      <c r="A1" s="1" t="s">
        <v>196</v>
      </c>
    </row>
    <row r="2" spans="1:14" ht="14.4" customHeight="1" x14ac:dyDescent="0.35">
      <c r="C2" s="98"/>
      <c r="D2" s="98"/>
      <c r="F2" s="96"/>
      <c r="G2" s="96"/>
      <c r="H2" s="96"/>
      <c r="I2" s="97"/>
      <c r="J2" s="97"/>
    </row>
    <row r="3" spans="1:14" x14ac:dyDescent="0.35">
      <c r="B3" t="s">
        <v>203</v>
      </c>
      <c r="C3" s="98"/>
      <c r="D3" s="98"/>
      <c r="F3" s="96"/>
      <c r="G3" s="96"/>
      <c r="H3" s="96"/>
      <c r="I3" s="97"/>
      <c r="J3" s="97"/>
    </row>
    <row r="4" spans="1:14" x14ac:dyDescent="0.35">
      <c r="B4" s="55" t="s">
        <v>198</v>
      </c>
      <c r="C4" s="357" t="s">
        <v>263</v>
      </c>
      <c r="D4" s="358"/>
      <c r="F4" s="96"/>
      <c r="G4" s="96"/>
      <c r="H4" s="96"/>
      <c r="I4" s="97"/>
      <c r="J4" s="97"/>
    </row>
    <row r="5" spans="1:14" x14ac:dyDescent="0.35">
      <c r="F5" s="364" t="s">
        <v>226</v>
      </c>
      <c r="G5" s="125"/>
      <c r="H5" s="125"/>
    </row>
    <row r="6" spans="1:14" ht="14.5" customHeight="1" x14ac:dyDescent="0.35">
      <c r="B6" s="55" t="s">
        <v>187</v>
      </c>
      <c r="C6" s="359" t="s">
        <v>209</v>
      </c>
      <c r="D6" s="359"/>
      <c r="F6" s="125"/>
      <c r="G6" s="125"/>
      <c r="H6" s="125"/>
      <c r="I6" s="35"/>
      <c r="J6" s="35"/>
      <c r="K6" s="35"/>
      <c r="L6" s="35"/>
      <c r="M6" s="35"/>
      <c r="N6" s="35"/>
    </row>
    <row r="7" spans="1:14" x14ac:dyDescent="0.35">
      <c r="B7" s="55" t="s">
        <v>197</v>
      </c>
      <c r="C7" s="359" t="s">
        <v>210</v>
      </c>
      <c r="D7" s="359"/>
      <c r="F7" s="125"/>
      <c r="G7" s="125"/>
      <c r="H7" s="125"/>
    </row>
    <row r="8" spans="1:14" ht="6" customHeight="1" x14ac:dyDescent="0.35">
      <c r="F8" s="125"/>
      <c r="G8" s="125"/>
      <c r="H8" s="125"/>
    </row>
    <row r="9" spans="1:14" x14ac:dyDescent="0.35">
      <c r="F9" s="100" t="s">
        <v>223</v>
      </c>
      <c r="H9" s="103" t="e">
        <f>VLOOKUP(C6,Sheet2!AG2:AH20,2,FALSE)</f>
        <v>#N/A</v>
      </c>
    </row>
    <row r="10" spans="1:14" ht="14.4" customHeight="1" x14ac:dyDescent="0.35">
      <c r="B10" s="55" t="s">
        <v>205</v>
      </c>
      <c r="C10" s="360"/>
      <c r="D10" s="361"/>
      <c r="F10" s="356" t="s">
        <v>195</v>
      </c>
      <c r="G10" s="354"/>
      <c r="H10" s="355"/>
      <c r="I10" s="355"/>
      <c r="J10" s="355"/>
    </row>
    <row r="11" spans="1:14" ht="14.4" customHeight="1" x14ac:dyDescent="0.35">
      <c r="F11" s="356"/>
      <c r="G11" s="355"/>
      <c r="H11" s="355"/>
      <c r="I11" s="355"/>
      <c r="J11" s="355"/>
    </row>
    <row r="12" spans="1:14" ht="14" customHeight="1" x14ac:dyDescent="0.35">
      <c r="B12" s="55" t="s">
        <v>186</v>
      </c>
      <c r="C12" s="353"/>
      <c r="D12" s="353"/>
      <c r="F12" s="95" t="s">
        <v>204</v>
      </c>
    </row>
    <row r="13" spans="1:14" ht="14" customHeight="1" x14ac:dyDescent="0.35">
      <c r="B13" s="55" t="s">
        <v>264</v>
      </c>
      <c r="C13" s="353"/>
      <c r="D13" s="353"/>
      <c r="F13" s="182" t="s">
        <v>227</v>
      </c>
      <c r="G13" s="182"/>
      <c r="H13" s="182"/>
      <c r="I13" s="182"/>
      <c r="J13" s="182"/>
    </row>
    <row r="14" spans="1:14" ht="14" customHeight="1" x14ac:dyDescent="0.35">
      <c r="F14" s="182" t="s">
        <v>230</v>
      </c>
      <c r="G14" s="182"/>
      <c r="H14" s="182"/>
      <c r="I14" s="182"/>
      <c r="J14" s="182"/>
    </row>
    <row r="15" spans="1:14" ht="42" customHeight="1" x14ac:dyDescent="0.35">
      <c r="F15" s="182" t="s">
        <v>233</v>
      </c>
      <c r="G15" s="182"/>
      <c r="H15" s="182"/>
      <c r="I15" s="182"/>
      <c r="J15" s="182"/>
    </row>
    <row r="16" spans="1:14" ht="14" customHeight="1" x14ac:dyDescent="0.35">
      <c r="F16" s="182" t="s">
        <v>228</v>
      </c>
      <c r="G16" s="182"/>
      <c r="H16" s="182"/>
      <c r="I16" s="182"/>
      <c r="J16" s="182"/>
    </row>
    <row r="17" spans="2:13" ht="14" customHeight="1" x14ac:dyDescent="0.35">
      <c r="B17" s="95"/>
      <c r="F17" s="182" t="s">
        <v>231</v>
      </c>
      <c r="G17" s="182"/>
      <c r="H17" s="182"/>
      <c r="I17" s="182"/>
      <c r="J17" s="182"/>
    </row>
    <row r="18" spans="2:13" ht="14" customHeight="1" x14ac:dyDescent="0.35">
      <c r="F18" s="182" t="s">
        <v>229</v>
      </c>
      <c r="G18" s="182"/>
      <c r="H18" s="182"/>
      <c r="I18" s="182"/>
      <c r="J18" s="182"/>
    </row>
    <row r="19" spans="2:13" ht="27" customHeight="1" x14ac:dyDescent="0.35">
      <c r="E19" s="35"/>
      <c r="F19" s="182" t="s">
        <v>232</v>
      </c>
      <c r="G19" s="182"/>
      <c r="H19" s="182"/>
      <c r="I19" s="182"/>
      <c r="J19" s="182"/>
    </row>
    <row r="20" spans="2:13" x14ac:dyDescent="0.35">
      <c r="E20" s="35"/>
      <c r="F20" s="35"/>
      <c r="G20" s="35"/>
      <c r="H20" s="35"/>
      <c r="I20" s="35"/>
      <c r="J20" s="35"/>
    </row>
    <row r="21" spans="2:13" ht="26" customHeight="1" x14ac:dyDescent="0.35">
      <c r="B21" s="110" t="s">
        <v>153</v>
      </c>
      <c r="C21" s="110" t="s">
        <v>154</v>
      </c>
      <c r="D21" s="110" t="s">
        <v>155</v>
      </c>
      <c r="E21" s="362" t="s">
        <v>156</v>
      </c>
      <c r="F21" s="363"/>
      <c r="G21" s="110" t="s">
        <v>186</v>
      </c>
      <c r="H21" s="110" t="s">
        <v>157</v>
      </c>
      <c r="I21" s="110" t="s">
        <v>264</v>
      </c>
      <c r="J21" s="110" t="s">
        <v>234</v>
      </c>
      <c r="K21" s="35"/>
      <c r="L21" s="35"/>
      <c r="M21" s="35"/>
    </row>
    <row r="22" spans="2:13" ht="36" customHeight="1" x14ac:dyDescent="0.35">
      <c r="B22" s="104">
        <f>AttendanceSheet!C5</f>
        <v>0</v>
      </c>
      <c r="C22" s="104">
        <f>AttendanceSheet!C6</f>
        <v>0</v>
      </c>
      <c r="D22" s="105">
        <v>45658</v>
      </c>
      <c r="E22" s="352"/>
      <c r="F22" s="352"/>
      <c r="G22" s="104"/>
      <c r="H22" s="106">
        <f ca="1">AttendanceSheet!H55</f>
        <v>0</v>
      </c>
      <c r="I22" s="106"/>
      <c r="J22" s="111" t="s">
        <v>268</v>
      </c>
      <c r="M22" s="94"/>
    </row>
    <row r="23" spans="2:13" ht="36" customHeight="1" x14ac:dyDescent="0.35">
      <c r="B23" s="107"/>
      <c r="C23" s="107"/>
      <c r="D23" s="108"/>
      <c r="E23" s="352"/>
      <c r="F23" s="352"/>
      <c r="G23" s="104"/>
      <c r="H23" s="109"/>
      <c r="I23" s="109"/>
      <c r="J23" s="111"/>
    </row>
    <row r="24" spans="2:13" ht="36" customHeight="1" x14ac:dyDescent="0.35">
      <c r="B24" s="107"/>
      <c r="C24" s="107"/>
      <c r="D24" s="108"/>
      <c r="E24" s="352"/>
      <c r="F24" s="352"/>
      <c r="G24" s="104"/>
      <c r="H24" s="109"/>
      <c r="I24" s="109"/>
      <c r="J24" s="111"/>
    </row>
    <row r="25" spans="2:13" s="2" customFormat="1" ht="36" customHeight="1" x14ac:dyDescent="0.3">
      <c r="B25" s="107"/>
      <c r="C25" s="107"/>
      <c r="D25" s="108"/>
      <c r="E25" s="352"/>
      <c r="F25" s="352"/>
      <c r="G25" s="104"/>
      <c r="H25" s="109"/>
      <c r="I25" s="109"/>
      <c r="J25" s="112"/>
    </row>
    <row r="26" spans="2:13" s="2" customFormat="1" ht="36" customHeight="1" x14ac:dyDescent="0.3">
      <c r="B26" s="107"/>
      <c r="C26" s="107"/>
      <c r="D26" s="108"/>
      <c r="E26" s="352"/>
      <c r="F26" s="352"/>
      <c r="G26" s="104"/>
      <c r="H26" s="109"/>
      <c r="I26" s="109"/>
      <c r="J26" s="112"/>
    </row>
    <row r="27" spans="2:13" s="2" customFormat="1" ht="36" customHeight="1" x14ac:dyDescent="0.3">
      <c r="B27" s="107"/>
      <c r="C27" s="107"/>
      <c r="D27" s="108"/>
      <c r="E27" s="352"/>
      <c r="F27" s="352"/>
      <c r="G27" s="104"/>
      <c r="H27" s="109"/>
      <c r="I27" s="109"/>
      <c r="J27" s="112"/>
    </row>
    <row r="28" spans="2:13" ht="36" customHeight="1" x14ac:dyDescent="0.35">
      <c r="B28" s="107"/>
      <c r="C28" s="107"/>
      <c r="D28" s="108"/>
      <c r="E28" s="352"/>
      <c r="F28" s="352"/>
      <c r="G28" s="104"/>
      <c r="H28" s="109"/>
      <c r="I28" s="109"/>
      <c r="J28" s="111"/>
    </row>
    <row r="29" spans="2:13" ht="36" customHeight="1" x14ac:dyDescent="0.35">
      <c r="B29" s="107"/>
      <c r="C29" s="107"/>
      <c r="D29" s="108"/>
      <c r="E29" s="352"/>
      <c r="F29" s="352"/>
      <c r="G29" s="104"/>
      <c r="H29" s="109"/>
      <c r="I29" s="109"/>
      <c r="J29" s="111"/>
    </row>
    <row r="30" spans="2:13" ht="36" customHeight="1" x14ac:dyDescent="0.35">
      <c r="B30" s="107"/>
      <c r="C30" s="107"/>
      <c r="D30" s="108"/>
      <c r="E30" s="352"/>
      <c r="F30" s="352"/>
      <c r="G30" s="104"/>
      <c r="H30" s="109"/>
      <c r="I30" s="109"/>
      <c r="J30" s="111"/>
    </row>
    <row r="31" spans="2:13" ht="36" customHeight="1" x14ac:dyDescent="0.35">
      <c r="B31" s="107"/>
      <c r="C31" s="107"/>
      <c r="D31" s="108"/>
      <c r="E31" s="352"/>
      <c r="F31" s="352"/>
      <c r="G31" s="104"/>
      <c r="H31" s="109"/>
      <c r="I31" s="109"/>
      <c r="J31" s="111"/>
    </row>
    <row r="32" spans="2:13" ht="36" customHeight="1" x14ac:dyDescent="0.35">
      <c r="B32" s="107"/>
      <c r="C32" s="107"/>
      <c r="D32" s="108"/>
      <c r="E32" s="352"/>
      <c r="F32" s="352"/>
      <c r="G32" s="104"/>
      <c r="H32" s="109"/>
      <c r="I32" s="109"/>
      <c r="J32" s="111"/>
    </row>
    <row r="33" spans="2:10" ht="36" customHeight="1" x14ac:dyDescent="0.35">
      <c r="B33" s="107"/>
      <c r="C33" s="107"/>
      <c r="D33" s="108"/>
      <c r="E33" s="352"/>
      <c r="F33" s="352"/>
      <c r="G33" s="104"/>
      <c r="H33" s="109"/>
      <c r="I33" s="109"/>
      <c r="J33" s="111"/>
    </row>
    <row r="34" spans="2:10" ht="36" customHeight="1" x14ac:dyDescent="0.35">
      <c r="B34" s="107"/>
      <c r="C34" s="107"/>
      <c r="D34" s="108"/>
      <c r="E34" s="352"/>
      <c r="F34" s="352"/>
      <c r="G34" s="104"/>
      <c r="H34" s="109"/>
      <c r="I34" s="109"/>
      <c r="J34" s="111"/>
    </row>
    <row r="35" spans="2:10" ht="36" customHeight="1" x14ac:dyDescent="0.35">
      <c r="B35" s="107"/>
      <c r="C35" s="107"/>
      <c r="D35" s="108"/>
      <c r="E35" s="352"/>
      <c r="F35" s="352"/>
      <c r="G35" s="104"/>
      <c r="H35" s="109"/>
      <c r="I35" s="109"/>
      <c r="J35" s="111"/>
    </row>
    <row r="36" spans="2:10" ht="36" customHeight="1" x14ac:dyDescent="0.35">
      <c r="B36" s="107"/>
      <c r="C36" s="107"/>
      <c r="D36" s="108"/>
      <c r="E36" s="352"/>
      <c r="F36" s="352"/>
      <c r="G36" s="104"/>
      <c r="H36" s="109"/>
      <c r="I36" s="109"/>
      <c r="J36" s="111"/>
    </row>
    <row r="37" spans="2:10" ht="36" customHeight="1" x14ac:dyDescent="0.35">
      <c r="B37" s="107"/>
      <c r="C37" s="107"/>
      <c r="D37" s="108"/>
      <c r="E37" s="352"/>
      <c r="F37" s="352"/>
      <c r="G37" s="104"/>
      <c r="H37" s="109"/>
      <c r="I37" s="109"/>
      <c r="J37" s="111"/>
    </row>
    <row r="38" spans="2:10" ht="36" customHeight="1" x14ac:dyDescent="0.35">
      <c r="B38" s="107"/>
      <c r="C38" s="107"/>
      <c r="D38" s="108"/>
      <c r="E38" s="352"/>
      <c r="F38" s="352"/>
      <c r="G38" s="104"/>
      <c r="H38" s="109"/>
      <c r="I38" s="109"/>
      <c r="J38" s="111"/>
    </row>
    <row r="39" spans="2:10" ht="36" customHeight="1" x14ac:dyDescent="0.35">
      <c r="B39" s="107"/>
      <c r="C39" s="107"/>
      <c r="D39" s="108"/>
      <c r="E39" s="352"/>
      <c r="F39" s="352"/>
      <c r="G39" s="104"/>
      <c r="H39" s="109"/>
      <c r="I39" s="109"/>
      <c r="J39" s="111"/>
    </row>
    <row r="40" spans="2:10" ht="36" customHeight="1" x14ac:dyDescent="0.35">
      <c r="B40" s="107"/>
      <c r="C40" s="107"/>
      <c r="D40" s="108"/>
      <c r="E40" s="352"/>
      <c r="F40" s="352"/>
      <c r="G40" s="104"/>
      <c r="H40" s="109"/>
      <c r="I40" s="109"/>
      <c r="J40" s="111"/>
    </row>
    <row r="41" spans="2:10" ht="36" customHeight="1" x14ac:dyDescent="0.35">
      <c r="B41" s="107"/>
      <c r="C41" s="107"/>
      <c r="D41" s="108"/>
      <c r="E41" s="352"/>
      <c r="F41" s="352"/>
      <c r="G41" s="104"/>
      <c r="H41" s="109"/>
      <c r="I41" s="109"/>
      <c r="J41" s="111"/>
    </row>
    <row r="42" spans="2:10" ht="36" customHeight="1" x14ac:dyDescent="0.35">
      <c r="B42" s="107"/>
      <c r="C42" s="107"/>
      <c r="D42" s="108"/>
      <c r="E42" s="352"/>
      <c r="F42" s="352"/>
      <c r="G42" s="104"/>
      <c r="H42" s="109"/>
      <c r="I42" s="109"/>
      <c r="J42" s="111"/>
    </row>
    <row r="43" spans="2:10" ht="36" customHeight="1" x14ac:dyDescent="0.35">
      <c r="B43" s="107"/>
      <c r="C43" s="107"/>
      <c r="D43" s="108"/>
      <c r="E43" s="352"/>
      <c r="F43" s="352"/>
      <c r="G43" s="104"/>
      <c r="H43" s="109"/>
      <c r="I43" s="109"/>
      <c r="J43" s="111"/>
    </row>
    <row r="44" spans="2:10" ht="36" customHeight="1" x14ac:dyDescent="0.35">
      <c r="B44" s="107"/>
      <c r="C44" s="107"/>
      <c r="D44" s="108"/>
      <c r="E44" s="352"/>
      <c r="F44" s="352"/>
      <c r="G44" s="104"/>
      <c r="H44" s="109"/>
      <c r="I44" s="109"/>
      <c r="J44" s="111"/>
    </row>
    <row r="45" spans="2:10" ht="36" customHeight="1" x14ac:dyDescent="0.35">
      <c r="B45" s="107"/>
      <c r="C45" s="107"/>
      <c r="D45" s="108"/>
      <c r="E45" s="352"/>
      <c r="F45" s="352"/>
      <c r="G45" s="104"/>
      <c r="H45" s="109"/>
      <c r="I45" s="109"/>
      <c r="J45" s="111"/>
    </row>
    <row r="46" spans="2:10" ht="36" customHeight="1" x14ac:dyDescent="0.35">
      <c r="B46" s="107"/>
      <c r="C46" s="107"/>
      <c r="D46" s="108"/>
      <c r="E46" s="352"/>
      <c r="F46" s="352"/>
      <c r="G46" s="104"/>
      <c r="H46" s="109"/>
      <c r="I46" s="109"/>
      <c r="J46" s="111"/>
    </row>
    <row r="47" spans="2:10" ht="36" customHeight="1" x14ac:dyDescent="0.35">
      <c r="B47" s="107"/>
      <c r="C47" s="107"/>
      <c r="D47" s="108"/>
      <c r="E47" s="352"/>
      <c r="F47" s="352"/>
      <c r="G47" s="104"/>
      <c r="H47" s="109"/>
      <c r="I47" s="109"/>
      <c r="J47" s="111"/>
    </row>
    <row r="48" spans="2:10" ht="36" customHeight="1" x14ac:dyDescent="0.35">
      <c r="B48" s="107"/>
      <c r="C48" s="107"/>
      <c r="D48" s="108"/>
      <c r="E48" s="352"/>
      <c r="F48" s="352"/>
      <c r="G48" s="104"/>
      <c r="H48" s="109"/>
      <c r="I48" s="109"/>
      <c r="J48" s="111"/>
    </row>
    <row r="49" spans="2:10" ht="36" customHeight="1" x14ac:dyDescent="0.35">
      <c r="B49" s="107"/>
      <c r="C49" s="107"/>
      <c r="D49" s="108"/>
      <c r="E49" s="352"/>
      <c r="F49" s="352"/>
      <c r="G49" s="104"/>
      <c r="H49" s="109"/>
      <c r="I49" s="109"/>
      <c r="J49" s="111"/>
    </row>
    <row r="50" spans="2:10" ht="36" customHeight="1" x14ac:dyDescent="0.35">
      <c r="B50" s="107"/>
      <c r="C50" s="107"/>
      <c r="D50" s="108"/>
      <c r="E50" s="352"/>
      <c r="F50" s="352"/>
      <c r="G50" s="104"/>
      <c r="H50" s="109"/>
      <c r="I50" s="109"/>
      <c r="J50" s="111"/>
    </row>
    <row r="51" spans="2:10" x14ac:dyDescent="0.35">
      <c r="E51" s="125"/>
      <c r="F51" s="125"/>
    </row>
    <row r="52" spans="2:10" x14ac:dyDescent="0.35">
      <c r="E52" s="125"/>
      <c r="F52" s="125"/>
    </row>
  </sheetData>
  <sheetProtection algorithmName="SHA-512" hashValue="0uEMB6zpMrPS9izt5Bk9fIQ9EcEji80G+UxmnnA4m6J41r004ktDOp2LUdZFqIC6/5tRrKRVM1zfECqrfvWtuA==" saltValue="K8MJ+8vJddyOIQq11I/+rw==" spinCount="100000" sheet="1" objects="1" scenarios="1" selectLockedCells="1"/>
  <autoFilter ref="B21:J21" xr:uid="{00000000-0001-0000-0200-000000000000}">
    <filterColumn colId="3" showButton="0"/>
  </autoFilter>
  <mergeCells count="48">
    <mergeCell ref="C13:D13"/>
    <mergeCell ref="G10:J11"/>
    <mergeCell ref="F10:F11"/>
    <mergeCell ref="E22:F22"/>
    <mergeCell ref="C4:D4"/>
    <mergeCell ref="C6:D6"/>
    <mergeCell ref="C7:D7"/>
    <mergeCell ref="C10:D10"/>
    <mergeCell ref="C12:D12"/>
    <mergeCell ref="F17:J17"/>
    <mergeCell ref="F18:J18"/>
    <mergeCell ref="E21:F21"/>
    <mergeCell ref="F19:J19"/>
    <mergeCell ref="F5:H8"/>
    <mergeCell ref="F16:J16"/>
    <mergeCell ref="F13:J13"/>
    <mergeCell ref="F14:J14"/>
    <mergeCell ref="F15:J15"/>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52:F52"/>
    <mergeCell ref="E47:F47"/>
    <mergeCell ref="E48:F48"/>
    <mergeCell ref="E49:F49"/>
    <mergeCell ref="E50:F50"/>
    <mergeCell ref="E51:F51"/>
  </mergeCells>
  <dataValidations count="1">
    <dataValidation type="list" allowBlank="1" showInputMessage="1" showErrorMessage="1" sqref="C4" xr:uid="{00000000-0002-0000-0200-000000000000}">
      <formula1>"&lt;Select&gt;,Department, Centre of Excellence"</formula1>
    </dataValidation>
  </dataValidations>
  <pageMargins left="0.7" right="0.7" top="0.75" bottom="0.75" header="0.3" footer="0.3"/>
  <pageSetup paperSize="9" orientation="portrait" r:id="rId1"/>
  <headerFooter>
    <oddHeader>&amp;C&amp;"Calibri"&amp;10&amp;K000000 Official (Open)&amp;1#_x000D_</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7171" r:id="rId4" name="GenBtn">
              <controlPr defaultSize="0" print="0" autoFill="0" autoPict="0" macro="[0]!Btn_Click">
                <anchor moveWithCells="1" sizeWithCells="1">
                  <from>
                    <xdr:col>0</xdr:col>
                    <xdr:colOff>190500</xdr:colOff>
                    <xdr:row>14</xdr:row>
                    <xdr:rowOff>44450</xdr:rowOff>
                  </from>
                  <to>
                    <xdr:col>3</xdr:col>
                    <xdr:colOff>946150</xdr:colOff>
                    <xdr:row>15</xdr:row>
                    <xdr:rowOff>152400</xdr:rowOff>
                  </to>
                </anchor>
              </controlPr>
            </control>
          </mc:Choice>
        </mc:AlternateContent>
        <mc:AlternateContent xmlns:mc="http://schemas.openxmlformats.org/markup-compatibility/2006">
          <mc:Choice Requires="x14">
            <control shapeId="7183" r:id="rId5" name="Button 15">
              <controlPr defaultSize="0" print="0" autoFill="0" autoPict="0" macro="[0]!Open_All_Excel_Files_in_a_Folder_and_Copy_Data">
                <anchor moveWithCells="1" sizeWithCells="1">
                  <from>
                    <xdr:col>1</xdr:col>
                    <xdr:colOff>6350</xdr:colOff>
                    <xdr:row>17</xdr:row>
                    <xdr:rowOff>57150</xdr:rowOff>
                  </from>
                  <to>
                    <xdr:col>2</xdr:col>
                    <xdr:colOff>660400</xdr:colOff>
                    <xdr:row>18</xdr:row>
                    <xdr:rowOff>336550</xdr:rowOff>
                  </to>
                </anchor>
              </controlPr>
            </control>
          </mc:Choice>
        </mc:AlternateContent>
        <mc:AlternateContent xmlns:mc="http://schemas.openxmlformats.org/markup-compatibility/2006">
          <mc:Choice Requires="x14">
            <control shapeId="7184" r:id="rId6" name="Button 16">
              <controlPr defaultSize="0" print="0" autoFill="0" autoPict="0" macro="[0]!Clear_Table_Btn_Click">
                <anchor moveWithCells="1" sizeWithCells="1">
                  <from>
                    <xdr:col>2</xdr:col>
                    <xdr:colOff>838200</xdr:colOff>
                    <xdr:row>17</xdr:row>
                    <xdr:rowOff>31750</xdr:rowOff>
                  </from>
                  <to>
                    <xdr:col>4</xdr:col>
                    <xdr:colOff>50800</xdr:colOff>
                    <xdr:row>18</xdr:row>
                    <xdr:rowOff>330200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1000000}">
          <x14:formula1>
            <xm:f>Sheet2!$Z$2:$Z$8</xm:f>
          </x14:formula1>
          <xm:sqref>C7</xm:sqref>
        </x14:dataValidation>
        <x14:dataValidation type="list" allowBlank="1" showInputMessage="1" showErrorMessage="1" xr:uid="{00000000-0002-0000-0200-000002000000}">
          <x14:formula1>
            <xm:f>Sheet2!$X$2:$X$13</xm:f>
          </x14:formula1>
          <xm:sqref>C6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topLeftCell="A9" workbookViewId="0">
      <selection activeCell="A40" sqref="A40"/>
    </sheetView>
  </sheetViews>
  <sheetFormatPr defaultRowHeight="14.5" x14ac:dyDescent="0.35"/>
  <sheetData/>
  <pageMargins left="0.7" right="0.7" top="0.75" bottom="0.75" header="0.3" footer="0.3"/>
  <pageSetup paperSize="9" orientation="portrait" horizontalDpi="1200" verticalDpi="1200" r:id="rId1"/>
  <headerFooter>
    <oddHeader>&amp;C&amp;"Calibri"&amp;10&amp;K000000 Official (Open)&amp;1#_x000D_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7D8C1E7AC3923418777E26AE49EFC27" ma:contentTypeVersion="7" ma:contentTypeDescription="Create a new document." ma:contentTypeScope="" ma:versionID="3e98c833b240bb67a292e674d6026917">
  <xsd:schema xmlns:xsd="http://www.w3.org/2001/XMLSchema" xmlns:xs="http://www.w3.org/2001/XMLSchema" xmlns:p="http://schemas.microsoft.com/office/2006/metadata/properties" xmlns:ns2="86f51c6c-cd77-4c2e-9b44-f1cf517f89a8" targetNamespace="http://schemas.microsoft.com/office/2006/metadata/properties" ma:root="true" ma:fieldsID="d1bcd3b8ba028cb3a403a115881be8d0" ns2:_="">
    <xsd:import namespace="86f51c6c-cd77-4c2e-9b44-f1cf517f89a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_ApprovalAssignedTo" minOccurs="0"/>
                <xsd:element ref="ns2:_ApprovalRespondedBy" minOccurs="0"/>
                <xsd:element ref="ns2:_ApprovalSentBy" minOccurs="0"/>
                <xsd:element ref="ns2:_Approval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f51c6c-cd77-4c2e-9b44-f1cf517f89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_ApprovalAssignedTo" ma:index="11"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12"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13"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14" nillable="true" ma:displayName="Approval status" ma:internalName="_ApprovalStatu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customXsn xmlns="http://schemas.microsoft.com/office/2006/metadata/customXsn">
  <xsnLocation/>
  <cached>True</cached>
  <openByDefault>True</openByDefault>
  <xsnScope/>
</customXsn>
</file>

<file path=customXml/item4.xml><?xml version="1.0" encoding="utf-8"?>
<ct:contentTypeSchema xmlns:ct="http://schemas.microsoft.com/office/2006/metadata/contentType" xmlns:ma="http://schemas.microsoft.com/office/2006/metadata/properties/metaAttributes" ct:_="" ma:_="" ma:contentTypeName="SP Document" ma:contentTypeID="0x010100EBFD6E7CEF28364FAB3C5DAFCAD7509500C00703F61E467B418BC51FE10F6D3313" ma:contentTypeVersion="24" ma:contentTypeDescription="" ma:contentTypeScope="" ma:versionID="8800e6954e76204df0fdf7a2f8919423">
  <xsd:schema xmlns:xsd="http://www.w3.org/2001/XMLSchema" xmlns:xs="http://www.w3.org/2001/XMLSchema" xmlns:p="http://schemas.microsoft.com/office/2006/metadata/properties" xmlns:ns2="dd2bd4f6-1877-441d-a54f-a28b78dce929" targetNamespace="http://schemas.microsoft.com/office/2006/metadata/properties" ma:root="true" ma:fieldsID="4e12cf4a22d6d219df01fb323f062ae5" ns2:_="">
    <xsd:import namespace="dd2bd4f6-1877-441d-a54f-a28b78dce929"/>
    <xsd:element name="properties">
      <xsd:complexType>
        <xsd:sequence>
          <xsd:element name="documentManagement">
            <xsd:complexType>
              <xsd:all>
                <xsd:element ref="ns2:r_object_id" minOccurs="0"/>
                <xsd:element ref="ns2:SPDescription" minOccurs="0"/>
                <xsd:element ref="ns2:TaxKeywordTaxHTField" minOccurs="0"/>
                <xsd:element ref="ns2:TaxCatchAll" minOccurs="0"/>
                <xsd:element ref="ns2:TaxCatchAllLabel" minOccurs="0"/>
                <xsd:element ref="ns2:acl_name" minOccurs="0"/>
                <xsd:element ref="ns2:folder_id" minOccurs="0"/>
                <xsd:element ref="ns2:Chronicle_id" minOccurs="0"/>
                <xsd:element ref="ns2:Remarks" minOccurs="0"/>
                <xsd:element ref="ns2:AuditTrai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2bd4f6-1877-441d-a54f-a28b78dce929" elementFormDefault="qualified">
    <xsd:import namespace="http://schemas.microsoft.com/office/2006/documentManagement/types"/>
    <xsd:import namespace="http://schemas.microsoft.com/office/infopath/2007/PartnerControls"/>
    <xsd:element name="r_object_id" ma:index="8" nillable="true" ma:displayName="r_object_id" ma:hidden="true" ma:internalName="r_object_id" ma:readOnly="false">
      <xsd:simpleType>
        <xsd:restriction base="dms:Text"/>
      </xsd:simpleType>
    </xsd:element>
    <xsd:element name="SPDescription" ma:index="9" nillable="true" ma:displayName="SPDescription" ma:internalName="SPDescription" ma:readOnly="false">
      <xsd:simpleType>
        <xsd:restriction base="dms:Note">
          <xsd:maxLength value="255"/>
        </xsd:restriction>
      </xsd:simpleType>
    </xsd:element>
    <xsd:element name="TaxKeywordTaxHTField" ma:index="10"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element name="TaxCatchAll" ma:index="11" nillable="true" ma:displayName="Taxonomy Catch All Column" ma:hidden="true" ma:list="{79ac7460-130a-42dc-aecd-46e23b86afa0}" ma:internalName="TaxCatchAll" ma:showField="CatchAllData" ma:web="da3258e4-9622-4a65-8df3-e43f514ed56b">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79ac7460-130a-42dc-aecd-46e23b86afa0}" ma:internalName="TaxCatchAllLabel" ma:readOnly="true" ma:showField="CatchAllDataLabel" ma:web="da3258e4-9622-4a65-8df3-e43f514ed56b">
      <xsd:complexType>
        <xsd:complexContent>
          <xsd:extension base="dms:MultiChoiceLookup">
            <xsd:sequence>
              <xsd:element name="Value" type="dms:Lookup" maxOccurs="unbounded" minOccurs="0" nillable="true"/>
            </xsd:sequence>
          </xsd:extension>
        </xsd:complexContent>
      </xsd:complexType>
    </xsd:element>
    <xsd:element name="acl_name" ma:index="14" nillable="true" ma:displayName="acl_name" ma:hidden="true" ma:internalName="acl_name" ma:readOnly="false">
      <xsd:simpleType>
        <xsd:restriction base="dms:Text">
          <xsd:maxLength value="255"/>
        </xsd:restriction>
      </xsd:simpleType>
    </xsd:element>
    <xsd:element name="folder_id" ma:index="15" nillable="true" ma:displayName="folder_id" ma:hidden="true" ma:internalName="folder_id" ma:readOnly="false">
      <xsd:simpleType>
        <xsd:restriction base="dms:Text">
          <xsd:maxLength value="255"/>
        </xsd:restriction>
      </xsd:simpleType>
    </xsd:element>
    <xsd:element name="Chronicle_id" ma:index="16" nillable="true" ma:displayName="Chronicle_id" ma:hidden="true" ma:internalName="Chronicle_id" ma:readOnly="false">
      <xsd:simpleType>
        <xsd:restriction base="dms:Text">
          <xsd:maxLength value="255"/>
        </xsd:restriction>
      </xsd:simpleType>
    </xsd:element>
    <xsd:element name="Remarks" ma:index="17" nillable="true" ma:displayName="Remarks" ma:internalName="Remarks">
      <xsd:simpleType>
        <xsd:restriction base="dms:Text">
          <xsd:maxLength value="255"/>
        </xsd:restriction>
      </xsd:simpleType>
    </xsd:element>
    <xsd:element name="AuditTrail" ma:index="18" nillable="true" ma:displayName="Audit Trail" ma:internalName="AuditTrail" ma:readOnly="fals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_ApprovalAssignedTo xmlns="86f51c6c-cd77-4c2e-9b44-f1cf517f89a8">
      <UserInfo>
        <DisplayName/>
        <AccountId xsi:nil="true"/>
        <AccountType/>
      </UserInfo>
    </_ApprovalAssignedTo>
    <_ApprovalRespondedBy xmlns="86f51c6c-cd77-4c2e-9b44-f1cf517f89a8">
      <UserInfo>
        <DisplayName/>
        <AccountId xsi:nil="true"/>
        <AccountType/>
      </UserInfo>
    </_ApprovalRespondedBy>
    <_ApprovalStatus xmlns="86f51c6c-cd77-4c2e-9b44-f1cf517f89a8">0</_ApprovalStatus>
  </documentManagement>
</p:properties>
</file>

<file path=customXml/itemProps1.xml><?xml version="1.0" encoding="utf-8"?>
<ds:datastoreItem xmlns:ds="http://schemas.openxmlformats.org/officeDocument/2006/customXml" ds:itemID="{EFA27341-3E5A-4997-8B78-514A415DBC57}">
  <ds:schemaRefs>
    <ds:schemaRef ds:uri="http://schemas.microsoft.com/sharepoint/v3/contenttype/forms"/>
  </ds:schemaRefs>
</ds:datastoreItem>
</file>

<file path=customXml/itemProps2.xml><?xml version="1.0" encoding="utf-8"?>
<ds:datastoreItem xmlns:ds="http://schemas.openxmlformats.org/officeDocument/2006/customXml" ds:itemID="{5003412B-0E20-4509-9001-E3268A781BB0}"/>
</file>

<file path=customXml/itemProps3.xml><?xml version="1.0" encoding="utf-8"?>
<ds:datastoreItem xmlns:ds="http://schemas.openxmlformats.org/officeDocument/2006/customXml" ds:itemID="{AAD3EE3A-F833-494D-BD2D-FE120962ED44}">
  <ds:schemaRefs>
    <ds:schemaRef ds:uri="http://schemas.microsoft.com/office/2006/metadata/customXsn"/>
  </ds:schemaRefs>
</ds:datastoreItem>
</file>

<file path=customXml/itemProps4.xml><?xml version="1.0" encoding="utf-8"?>
<ds:datastoreItem xmlns:ds="http://schemas.openxmlformats.org/officeDocument/2006/customXml" ds:itemID="{C18A324E-9B76-4C71-B331-EB3D075A61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2bd4f6-1877-441d-a54f-a28b78dce9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3E88B8B5-EC7B-43F6-825F-77E61444041C}">
  <ds:schemaRefs>
    <ds:schemaRef ds:uri="http://purl.org/dc/elements/1.1/"/>
    <ds:schemaRef ds:uri="http://purl.org/dc/dcmitype/"/>
    <ds:schemaRef ds:uri="http://schemas.microsoft.com/office/infopath/2007/PartnerControls"/>
    <ds:schemaRef ds:uri="http://www.w3.org/XML/1998/namespace"/>
    <ds:schemaRef ds:uri="http://purl.org/dc/terms/"/>
    <ds:schemaRef ds:uri="http://schemas.microsoft.com/office/2006/metadata/properties"/>
    <ds:schemaRef ds:uri="dd2bd4f6-1877-441d-a54f-a28b78dce929"/>
    <ds:schemaRef ds:uri="http://schemas.microsoft.com/office/2006/documentManagement/typ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AttendanceSheet</vt:lpstr>
      <vt:lpstr>Sheet2</vt:lpstr>
      <vt:lpstr>Instructions To Students</vt:lpstr>
      <vt:lpstr>Instructions To Supervisors</vt:lpstr>
      <vt:lpstr>At End of Internship</vt:lpstr>
      <vt:lpstr>ApprovalEmail(ForSupervisor)</vt:lpstr>
      <vt:lpstr>SampleBankScreenshots</vt:lpstr>
      <vt:lpstr>'At End of Internship'!Print_Area</vt:lpstr>
      <vt:lpstr>AttendanceSheet!Print_Area</vt:lpstr>
      <vt:lpstr>URL</vt:lpstr>
      <vt:lpstr>URLBar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Neo Hui Kun</dc:creator>
  <cp:lastModifiedBy>Hui Kun NEO (SP)</cp:lastModifiedBy>
  <cp:lastPrinted>2022-09-16T03:08:02Z</cp:lastPrinted>
  <dcterms:created xsi:type="dcterms:W3CDTF">2019-06-10T07:22:58Z</dcterms:created>
  <dcterms:modified xsi:type="dcterms:W3CDTF">2026-04-02T10:15:08Z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0x01010027D8C1E7AC3923418777E26AE49EFC27</vt:lpwstr>
  </property>
  <property fmtid="{D5CDD505-2E9C-101B-9397-08002B2CF9AE}" pid="3" name="TaxKeyword">
    <vt:lpwstr/>
  </property>
  <property fmtid="{D5CDD505-2E9C-101B-9397-08002B2CF9AE}" pid="4" name="MSIP_Label_38270be8-66b4-42c8-9957-3a249cc1cdc8_Enabled">
    <vt:lpwstr>true</vt:lpwstr>
  </property>
  <property fmtid="{D5CDD505-2E9C-101B-9397-08002B2CF9AE}" pid="5" name="MSIP_Label_38270be8-66b4-42c8-9957-3a249cc1cdc8_SetDate">
    <vt:lpwstr>2024-03-26T09:39:05Z</vt:lpwstr>
  </property>
  <property fmtid="{D5CDD505-2E9C-101B-9397-08002B2CF9AE}" pid="6" name="MSIP_Label_38270be8-66b4-42c8-9957-3a249cc1cdc8_Method">
    <vt:lpwstr>Privileged</vt:lpwstr>
  </property>
  <property fmtid="{D5CDD505-2E9C-101B-9397-08002B2CF9AE}" pid="7" name="MSIP_Label_38270be8-66b4-42c8-9957-3a249cc1cdc8_Name">
    <vt:lpwstr>Official (Open)</vt:lpwstr>
  </property>
  <property fmtid="{D5CDD505-2E9C-101B-9397-08002B2CF9AE}" pid="8" name="MSIP_Label_38270be8-66b4-42c8-9957-3a249cc1cdc8_SiteId">
    <vt:lpwstr>7604ff02-abd8-45db-8cac-550054323fc9</vt:lpwstr>
  </property>
  <property fmtid="{D5CDD505-2E9C-101B-9397-08002B2CF9AE}" pid="9" name="MSIP_Label_38270be8-66b4-42c8-9957-3a249cc1cdc8_ActionId">
    <vt:lpwstr>8517e7e9-e2e7-48d6-9b0a-c4c14a069e63</vt:lpwstr>
  </property>
  <property fmtid="{D5CDD505-2E9C-101B-9397-08002B2CF9AE}" pid="10" name="MSIP_Label_38270be8-66b4-42c8-9957-3a249cc1cdc8_ContentBits">
    <vt:lpwstr>1</vt:lpwstr>
  </property>
</Properties>
</file>